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8.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5.xml" ContentType="application/vnd.openxmlformats-officedocument.spreadsheetml.chartsheet+xml"/>
  <Override PartName="/xl/worksheets/sheet11.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2.xml" ContentType="application/vnd.openxmlformats-officedocument.spreadsheetml.worksheet+xml"/>
  <Override PartName="/xl/chartsheets/sheet8.xml" ContentType="application/vnd.openxmlformats-officedocument.spreadsheetml.chartsheet+xml"/>
  <Override PartName="/xl/worksheets/sheet13.xml" ContentType="application/vnd.openxmlformats-officedocument.spreadsheetml.worksheet+xml"/>
  <Override PartName="/xl/chartsheets/sheet9.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chartsheets/sheet21.xml" ContentType="application/vnd.openxmlformats-officedocument.spreadsheetml.chartsheet+xml"/>
  <Override PartName="/xl/chartsheets/sheet22.xml" ContentType="application/vnd.openxmlformats-officedocument.spreadsheetml.chartsheet+xml"/>
  <Override PartName="/xl/chartsheets/sheet23.xml" ContentType="application/vnd.openxmlformats-officedocument.spreadsheetml.chartsheet+xml"/>
  <Override PartName="/xl/chartsheets/sheet24.xml" ContentType="application/vnd.openxmlformats-officedocument.spreadsheetml.chartsheet+xml"/>
  <Override PartName="/xl/chartsheets/sheet25.xml" ContentType="application/vnd.openxmlformats-officedocument.spreadsheetml.chartsheet+xml"/>
  <Override PartName="/xl/chartsheets/sheet26.xml" ContentType="application/vnd.openxmlformats-officedocument.spreadsheetml.chartsheet+xml"/>
  <Override PartName="/xl/chartsheets/sheet27.xml" ContentType="application/vnd.openxmlformats-officedocument.spreadsheetml.chartsheet+xml"/>
  <Override PartName="/xl/chartsheets/sheet28.xml" ContentType="application/vnd.openxmlformats-officedocument.spreadsheetml.chartsheet+xml"/>
  <Override PartName="/xl/chartsheets/sheet29.xml" ContentType="application/vnd.openxmlformats-officedocument.spreadsheetml.chartsheet+xml"/>
  <Override PartName="/xl/chartsheets/sheet30.xml" ContentType="application/vnd.openxmlformats-officedocument.spreadsheetml.chartsheet+xml"/>
  <Override PartName="/xl/chartsheets/sheet31.xml" ContentType="application/vnd.openxmlformats-officedocument.spreadsheetml.chartsheet+xml"/>
  <Override PartName="/xl/chartsheets/sheet32.xml" ContentType="application/vnd.openxmlformats-officedocument.spreadsheetml.chartsheet+xml"/>
  <Override PartName="/xl/chartsheets/sheet33.xml" ContentType="application/vnd.openxmlformats-officedocument.spreadsheetml.chartsheet+xml"/>
  <Override PartName="/xl/chartsheets/sheet34.xml" ContentType="application/vnd.openxmlformats-officedocument.spreadsheetml.chartsheet+xml"/>
  <Override PartName="/xl/chartsheets/sheet35.xml" ContentType="application/vnd.openxmlformats-officedocument.spreadsheetml.chartsheet+xml"/>
  <Override PartName="/xl/chartsheets/sheet36.xml" ContentType="application/vnd.openxmlformats-officedocument.spreadsheetml.chartsheet+xml"/>
  <Override PartName="/xl/chartsheets/sheet37.xml" ContentType="application/vnd.openxmlformats-officedocument.spreadsheetml.chartsheet+xml"/>
  <Override PartName="/xl/chartsheets/sheet38.xml" ContentType="application/vnd.openxmlformats-officedocument.spreadsheetml.chartsheet+xml"/>
  <Override PartName="/xl/chartsheets/sheet39.xml" ContentType="application/vnd.openxmlformats-officedocument.spreadsheetml.chartsheet+xml"/>
  <Override PartName="/xl/chartsheets/sheet40.xml" ContentType="application/vnd.openxmlformats-officedocument.spreadsheetml.chart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comments1.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5.xml" ContentType="application/vnd.openxmlformats-officedocument.drawingml.chart+xml"/>
  <Override PartName="/xl/theme/themeOverride7.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16.xml" ContentType="application/vnd.openxmlformats-officedocument.drawingml.chart+xml"/>
  <Override PartName="/xl/theme/themeOverride8.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theme/themeOverride9.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18.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9.xml" ContentType="application/vnd.openxmlformats-officedocument.drawingml.chart+xml"/>
  <Override PartName="/xl/theme/themeOverride10.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20.xml" ContentType="application/vnd.openxmlformats-officedocument.drawingml.chart+xml"/>
  <Override PartName="/xl/theme/themeOverride11.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xl/charts/chart21.xml" ContentType="application/vnd.openxmlformats-officedocument.drawingml.chart+xml"/>
  <Override PartName="/xl/theme/themeOverride12.xml" ContentType="application/vnd.openxmlformats-officedocument.themeOverride+xml"/>
  <Override PartName="/xl/drawings/drawing32.xml" ContentType="application/vnd.openxmlformats-officedocument.drawingml.chartshapes+xml"/>
  <Override PartName="/xl/drawings/drawing33.xml" ContentType="application/vnd.openxmlformats-officedocument.drawing+xml"/>
  <Override PartName="/xl/charts/chart22.xml" ContentType="application/vnd.openxmlformats-officedocument.drawingml.chart+xml"/>
  <Override PartName="/xl/theme/themeOverride13.xml" ContentType="application/vnd.openxmlformats-officedocument.themeOverride+xml"/>
  <Override PartName="/xl/drawings/drawing34.xml" ContentType="application/vnd.openxmlformats-officedocument.drawingml.chartshapes+xml"/>
  <Override PartName="/xl/drawings/drawing35.xml" ContentType="application/vnd.openxmlformats-officedocument.drawing+xml"/>
  <Override PartName="/xl/charts/chart23.xml" ContentType="application/vnd.openxmlformats-officedocument.drawingml.chart+xml"/>
  <Override PartName="/xl/theme/themeOverride14.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24.xml" ContentType="application/vnd.openxmlformats-officedocument.drawingml.chart+xml"/>
  <Override PartName="/xl/theme/themeOverride15.xml" ContentType="application/vnd.openxmlformats-officedocument.themeOverride+xml"/>
  <Override PartName="/xl/drawings/drawing38.xml" ContentType="application/vnd.openxmlformats-officedocument.drawingml.chartshapes+xml"/>
  <Override PartName="/xl/drawings/drawing39.xml" ContentType="application/vnd.openxmlformats-officedocument.drawing+xml"/>
  <Override PartName="/xl/charts/chart25.xml" ContentType="application/vnd.openxmlformats-officedocument.drawingml.chart+xml"/>
  <Override PartName="/xl/theme/themeOverride16.xml" ContentType="application/vnd.openxmlformats-officedocument.themeOverride+xml"/>
  <Override PartName="/xl/drawings/drawing40.xml" ContentType="application/vnd.openxmlformats-officedocument.drawingml.chartshapes+xml"/>
  <Override PartName="/xl/drawings/drawing41.xml" ContentType="application/vnd.openxmlformats-officedocument.drawing+xml"/>
  <Override PartName="/xl/charts/chart26.xml" ContentType="application/vnd.openxmlformats-officedocument.drawingml.chart+xml"/>
  <Override PartName="/xl/theme/themeOverride17.xml" ContentType="application/vnd.openxmlformats-officedocument.themeOverride+xml"/>
  <Override PartName="/xl/drawings/drawing42.xml" ContentType="application/vnd.openxmlformats-officedocument.drawingml.chartshapes+xml"/>
  <Override PartName="/xl/drawings/drawing43.xml" ContentType="application/vnd.openxmlformats-officedocument.drawing+xml"/>
  <Override PartName="/xl/charts/chart27.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28.xml" ContentType="application/vnd.openxmlformats-officedocument.drawingml.chart+xml"/>
  <Override PartName="/xl/drawings/drawing46.xml" ContentType="application/vnd.openxmlformats-officedocument.drawing+xml"/>
  <Override PartName="/xl/charts/chart29.xml" ContentType="application/vnd.openxmlformats-officedocument.drawingml.chart+xml"/>
  <Override PartName="/xl/drawings/drawing47.xml" ContentType="application/vnd.openxmlformats-officedocument.drawing+xml"/>
  <Override PartName="/xl/charts/chart30.xml" ContentType="application/vnd.openxmlformats-officedocument.drawingml.chart+xml"/>
  <Override PartName="/xl/drawings/drawing48.xml" ContentType="application/vnd.openxmlformats-officedocument.drawing+xml"/>
  <Override PartName="/xl/charts/chart31.xml" ContentType="application/vnd.openxmlformats-officedocument.drawingml.chart+xml"/>
  <Override PartName="/xl/drawings/drawing49.xml" ContentType="application/vnd.openxmlformats-officedocument.drawing+xml"/>
  <Override PartName="/xl/charts/chart32.xml" ContentType="application/vnd.openxmlformats-officedocument.drawingml.chart+xml"/>
  <Override PartName="/xl/drawings/drawing50.xml" ContentType="application/vnd.openxmlformats-officedocument.drawing+xml"/>
  <Override PartName="/xl/charts/chart33.xml" ContentType="application/vnd.openxmlformats-officedocument.drawingml.chart+xml"/>
  <Override PartName="/xl/theme/themeOverride18.xml" ContentType="application/vnd.openxmlformats-officedocument.themeOverride+xml"/>
  <Override PartName="/xl/drawings/drawing51.xml" ContentType="application/vnd.openxmlformats-officedocument.drawing+xml"/>
  <Override PartName="/xl/charts/chart34.xml" ContentType="application/vnd.openxmlformats-officedocument.drawingml.chart+xml"/>
  <Override PartName="/xl/theme/themeOverride19.xml" ContentType="application/vnd.openxmlformats-officedocument.themeOverride+xml"/>
  <Override PartName="/xl/drawings/drawing52.xml" ContentType="application/vnd.openxmlformats-officedocument.drawingml.chartshapes+xml"/>
  <Override PartName="/xl/drawings/drawing53.xml" ContentType="application/vnd.openxmlformats-officedocument.drawing+xml"/>
  <Override PartName="/xl/charts/chart35.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36.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37.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38.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39.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0.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41.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42.xml" ContentType="application/vnd.openxmlformats-officedocument.drawingml.chart+xml"/>
  <Override PartName="/xl/drawings/drawing68.xml" ContentType="application/vnd.openxmlformats-officedocument.drawing+xml"/>
  <Override PartName="/xl/charts/chart43.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44.xml" ContentType="application/vnd.openxmlformats-officedocument.drawingml.chart+xml"/>
  <Override PartName="/xl/drawings/drawing71.xml" ContentType="application/vnd.openxmlformats-officedocument.drawingml.chartshapes+xml"/>
  <Override PartName="/xl/drawings/drawing72.xml" ContentType="application/vnd.openxmlformats-officedocument.drawing+xml"/>
  <Override PartName="/xl/charts/chart45.xml" ContentType="application/vnd.openxmlformats-officedocument.drawingml.chart+xml"/>
  <Override PartName="/xl/drawings/drawing7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autoCompressPictures="0"/>
  <mc:AlternateContent xmlns:mc="http://schemas.openxmlformats.org/markup-compatibility/2006">
    <mc:Choice Requires="x15">
      <x15ac:absPath xmlns:x15ac="http://schemas.microsoft.com/office/spreadsheetml/2010/11/ac" url="https://d.docs.live.net/2df65b2c68e907be/Escritorio/Wealth Analysis/US/"/>
    </mc:Choice>
  </mc:AlternateContent>
  <xr:revisionPtr revIDLastSave="0" documentId="8_{58D14C01-B002-40D7-A4C8-F88BC63AD762}" xr6:coauthVersionLast="47" xr6:coauthVersionMax="47" xr10:uidLastSave="{00000000-0000-0000-0000-000000000000}"/>
  <bookViews>
    <workbookView xWindow="-120" yWindow="-120" windowWidth="20730" windowHeight="11160" tabRatio="767" firstSheet="4" activeTab="12" xr2:uid="{00000000-000D-0000-FFFF-FFFF00000000}"/>
  </bookViews>
  <sheets>
    <sheet name="Tables" sheetId="145" r:id="rId1"/>
    <sheet name="Table1" sheetId="26" r:id="rId2"/>
    <sheet name="Table2" sheetId="77" r:id="rId3"/>
    <sheet name="Table3" sheetId="108" r:id="rId4"/>
    <sheet name="Table4" sheetId="103" r:id="rId5"/>
    <sheet name="datatable4" sheetId="102" r:id="rId6"/>
    <sheet name="Figures" sheetId="144" r:id="rId7"/>
    <sheet name="Figure1a" sheetId="65" r:id="rId8"/>
    <sheet name="Figure1b" sheetId="66" r:id="rId9"/>
    <sheet name="DataFig1" sheetId="34" r:id="rId10"/>
    <sheet name="Figure2a" sheetId="74" r:id="rId11"/>
    <sheet name="Figure2b" sheetId="76" r:id="rId12"/>
    <sheet name="DataFig2" sheetId="73" r:id="rId13"/>
    <sheet name="DataFig2-extra" sheetId="107" r:id="rId14"/>
    <sheet name="Figure3" sheetId="120" r:id="rId15"/>
    <sheet name="DataFig3" sheetId="113" r:id="rId16"/>
    <sheet name="Figure4a" sheetId="82" r:id="rId17"/>
    <sheet name="Figure4b" sheetId="80" r:id="rId18"/>
    <sheet name="DataFig4" sheetId="81" r:id="rId19"/>
    <sheet name="Figure5" sheetId="88" r:id="rId20"/>
    <sheet name="DataFig5" sheetId="84" r:id="rId21"/>
    <sheet name="Figure 6" sheetId="119" r:id="rId22"/>
    <sheet name="DataFig6" sheetId="69" r:id="rId23"/>
    <sheet name="Tables(slides)" sheetId="147" r:id="rId24"/>
    <sheet name="Table2slide1" sheetId="106" r:id="rId25"/>
    <sheet name="Table2slide2" sheetId="101" r:id="rId26"/>
    <sheet name="Table2slide3" sheetId="140" r:id="rId27"/>
    <sheet name="Table4slide" sheetId="104" r:id="rId28"/>
    <sheet name="Table4slide2" sheetId="121" r:id="rId29"/>
    <sheet name="Table-wealthtaxbrackets-sup" sheetId="112" r:id="rId30"/>
    <sheet name="Figures(slides)" sheetId="146" r:id="rId31"/>
    <sheet name="Figure1a-slide" sheetId="63" r:id="rId32"/>
    <sheet name="Figure1a-slide2" sheetId="70" r:id="rId33"/>
    <sheet name="Figure1b-slide" sheetId="64" r:id="rId34"/>
    <sheet name="Figure1sup-slide" sheetId="1" r:id="rId35"/>
    <sheet name="Figure2a-slide" sheetId="72" r:id="rId36"/>
    <sheet name="Figure2a-slide2" sheetId="93" r:id="rId37"/>
    <sheet name="Figure2a-slide3" sheetId="130" r:id="rId38"/>
    <sheet name="Figure2-slide4" sheetId="92" r:id="rId39"/>
    <sheet name="Figure2a-sup1" sheetId="138" r:id="rId40"/>
    <sheet name="Figure2a-sup2" sheetId="139" r:id="rId41"/>
    <sheet name="Figure2-slide1" sheetId="91" r:id="rId42"/>
    <sheet name="Figure2-slide2" sheetId="90" r:id="rId43"/>
    <sheet name="Figure3-slide" sheetId="116" r:id="rId44"/>
    <sheet name="Figure3-slide1" sheetId="135" r:id="rId45"/>
    <sheet name="Figure3-slide2" sheetId="134" r:id="rId46"/>
    <sheet name="Figure3-slide3" sheetId="136" r:id="rId47"/>
    <sheet name="Figure3-slide-sup1" sheetId="129" r:id="rId48"/>
    <sheet name="Figure3-slide-sup2" sheetId="124" r:id="rId49"/>
    <sheet name="Figure4a-slide" sheetId="132" r:id="rId50"/>
    <sheet name="Figure4b-slide" sheetId="133" r:id="rId51"/>
    <sheet name="Figure5-slide" sheetId="118" r:id="rId52"/>
    <sheet name="Figure5-slide0" sheetId="87" r:id="rId53"/>
    <sheet name="Figure5-slide1" sheetId="85" r:id="rId54"/>
    <sheet name="Figure5-sup1" sheetId="86" r:id="rId55"/>
    <sheet name="Figure5-sup2" sheetId="96" r:id="rId56"/>
    <sheet name="Figure5-sup3" sheetId="122" r:id="rId57"/>
    <sheet name="Figure5-sup4" sheetId="123" r:id="rId58"/>
    <sheet name="Figure6-slide1" sheetId="97" r:id="rId59"/>
    <sheet name="Figure6-slide2" sheetId="79" r:id="rId60"/>
    <sheet name="Figure6-slide3" sheetId="110" r:id="rId61"/>
    <sheet name="Figure6-slide4" sheetId="99" r:id="rId62"/>
    <sheet name="Suppl. data" sheetId="148" r:id="rId63"/>
    <sheet name="Estates-SCF" sheetId="57" r:id="rId64"/>
    <sheet name="AAArate" sheetId="115" r:id="rId65"/>
    <sheet name="Estates1976" sheetId="100" r:id="rId66"/>
  </sheets>
  <externalReferences>
    <externalReference r:id="rId67"/>
  </externalReferences>
  <definedNames>
    <definedName name="A2298668K">[1]AustralianNA2!$DF$1:$DF$10,[1]AustralianNA2!$DF$12:$DF$244</definedName>
    <definedName name="A2302665R_Latest">[1]AustralianNA!$CB$243</definedName>
    <definedName name="A2302667V">[1]AustralianNA!$CD$1:$CD$10,[1]AustralianNA!$CD$11:$CD$243</definedName>
    <definedName name="A2303329W_Latest">[1]AustralianNA!$S$244</definedName>
    <definedName name="A2303331J">[1]AustralianNA!$T$1:$T$10,[1]AustralianNA!$T$12:$T$244</definedName>
    <definedName name="A2303331J_Data">[1]AustralianNA!$T$12:$T$244</definedName>
    <definedName name="A2303331J_Latest">[1]AustralianNA!$T$244</definedName>
    <definedName name="A2303335T">[1]AustralianNA!$V$1:$V$10,[1]AustralianNA!$V$12:$V$244</definedName>
    <definedName name="A2303335T_Data">[1]AustralianNA!$V$12:$V$244</definedName>
    <definedName name="A2303335T_Latest">[1]AustralianNA!$V$244</definedName>
    <definedName name="A2303337W">[1]AustralianNA!$W$1:$W$10,[1]AustralianNA!$W$12:$W$244</definedName>
    <definedName name="A2303337W_Data">[1]AustralianNA!$W$12:$W$244</definedName>
    <definedName name="A2303339A">[1]AustralianNA!$X$1:$X$10,[1]AustralianNA!$X$12:$X$244</definedName>
    <definedName name="A2303339A_Data">[1]AustralianNA!$X$12:$X$244</definedName>
    <definedName name="A2303339A_Latest">[1]AustralianNA!$X$244</definedName>
    <definedName name="A2303341L">[1]AustralianNA!$Y$1:$Y$10,[1]AustralianNA!$Y$12:$Y$244</definedName>
    <definedName name="A2303341L_Latest">[1]AustralianNA!$Y$244</definedName>
    <definedName name="A2303345W">[1]AustralianNA!$AA$1:$AA$10,[1]AustralianNA!$AA$12:$AA$244</definedName>
    <definedName name="A2303345W_Data">[1]AustralianNA!$AA$12:$AA$244</definedName>
    <definedName name="A2303347A">[1]AustralianNA!$AB$1:$AB$10,[1]AustralianNA!$AB$12:$AB$244</definedName>
    <definedName name="A2303347A_Data">[1]AustralianNA!$AB$12:$AB$244</definedName>
    <definedName name="A2303347A_Latest">[1]AustralianNA!$AB$244</definedName>
    <definedName name="A2303349F_Data">[1]AustralianNA!$AC$12:$AC$244</definedName>
    <definedName name="A2303349F_Latest">[1]AustralianNA!$AC$244</definedName>
    <definedName name="A2303351T">[1]AustralianNA!$AD$1:$AD$10,[1]AustralianNA!$AD$12:$AD$244</definedName>
    <definedName name="A2303351T_Latest">[1]AustralianNA!$AD$244</definedName>
    <definedName name="A2303353W">[1]AustralianNA!$AE$1:$AE$10,[1]AustralianNA!$AE$12:$AE$244</definedName>
    <definedName name="A2303353W_Data">[1]AustralianNA!$AE$12:$AE$244</definedName>
    <definedName name="A2303353W_Latest">[1]AustralianNA!$AE$244</definedName>
    <definedName name="A2303355A_Data">[1]AustralianNA!$AG$107:$AG$244</definedName>
    <definedName name="A2303355A_Latest">[1]AustralianNA!$AG$244</definedName>
    <definedName name="A2303357F">[1]AustralianNA!$AH$1:$AH$10,[1]AustralianNA!$AH$107:$AH$244</definedName>
    <definedName name="A2303357F_Latest">[1]AustralianNA!$AH$244</definedName>
    <definedName name="A2303359K">[1]AustralianNA!$AI$1:$AI$10,[1]AustralianNA!$AI$11:$AI$244</definedName>
    <definedName name="A2303359K_Data">[1]AustralianNA!$AI$11:$AI$244</definedName>
    <definedName name="A2303359K_Latest">[1]AustralianNA!$AI$244</definedName>
    <definedName name="A2303363A">[1]AustralianNA!$AK$1:$AK$10,[1]AustralianNA!$AK$11:$AK$244</definedName>
    <definedName name="A2303363A_Data">[1]AustralianNA!$AK$11:$AK$244</definedName>
    <definedName name="A2303363A_Latest">[1]AustralianNA!$AK$244</definedName>
    <definedName name="A2303365F">[1]AustralianNA!$AL$1:$AL$10,[1]AustralianNA!$AL$11:$AL$244</definedName>
    <definedName name="A2303365F_Data">[1]AustralianNA!$AL$11:$AL$244</definedName>
    <definedName name="A2303365F_Latest">[1]AustralianNA!$AL$244</definedName>
    <definedName name="A2303367K">[1]AustralianNA!$AM$1:$AM$10,[1]AustralianNA!$AM$11:$AM$244</definedName>
    <definedName name="A2303367K_Data">[1]AustralianNA!$AM$11:$AM$244</definedName>
    <definedName name="A2303367K_Latest">[1]AustralianNA!$AM$244</definedName>
    <definedName name="A2303369R">[1]AustralianNA!$AN$1:$AN$10,[1]AustralianNA!$AN$11:$AN$244</definedName>
    <definedName name="A2303369R_Data">[1]AustralianNA!$AN$11:$AN$244</definedName>
    <definedName name="A2303369R_Latest">[1]AustralianNA!$AN$244</definedName>
    <definedName name="A2303373F">[1]AustralianNA!$AP$1:$AP$10,[1]AustralianNA!$AP$11:$AP$244</definedName>
    <definedName name="A2303373F_Data">[1]AustralianNA!$AP$11:$AP$244</definedName>
    <definedName name="A2303373F_Latest">[1]AustralianNA!$AP$244</definedName>
    <definedName name="A2303375K">[1]AustralianNA!$AQ$1:$AQ$10,[1]AustralianNA!$AQ$11:$AQ$244</definedName>
    <definedName name="A2303375K_Data">[1]AustralianNA!$AQ$11:$AQ$244</definedName>
    <definedName name="A2303375K_Latest">[1]AustralianNA!$AQ$244</definedName>
    <definedName name="A2303377R">[1]AustralianNA!$AR$1:$AR$10,[1]AustralianNA!$AR$11:$AR$244</definedName>
    <definedName name="A2303377R_Data">[1]AustralianNA!$AR$11:$AR$244</definedName>
    <definedName name="A2303377R_Latest">[1]AustralianNA!$AR$244</definedName>
    <definedName name="A2303379V">[1]AustralianNA!$AS$1:$AS$10,[1]AustralianNA!$AS$11:$AS$244</definedName>
    <definedName name="A2303379V_Data">[1]AustralianNA!$AS$11:$AS$244</definedName>
    <definedName name="A2303379V_Latest">[1]AustralianNA!$AS$244</definedName>
    <definedName name="A2303381F">[1]AustralianNA!$AT$1:$AT$10,[1]AustralianNA!$AT$11:$AT$244</definedName>
    <definedName name="A2303381F_Data">[1]AustralianNA!$AT$11:$AT$244</definedName>
    <definedName name="A2303381F_Latest">[1]AustralianNA!$AT$244</definedName>
    <definedName name="A2303383K">[1]AustralianNA!$AU$1:$AU$10,[1]AustralianNA!$AU$11:$AU$244</definedName>
    <definedName name="A2303383K_Data">[1]AustralianNA!$AU$11:$AU$244</definedName>
    <definedName name="A2303383K_Latest">[1]AustralianNA!$AU$244</definedName>
    <definedName name="A2303385R">[1]AustralianNA!$AW$1:$AW$10,[1]AustralianNA!$AW$108:$AW$244</definedName>
    <definedName name="A2303385R_Data">[1]AustralianNA!$AW$108:$AW$244</definedName>
    <definedName name="A2303385R_Latest">[1]AustralianNA!$AW$244</definedName>
    <definedName name="A2303387V">[1]AustralianNA!$AX$1:$AX$10,[1]AustralianNA!$AX$108:$AX$244</definedName>
    <definedName name="A2303387V_Data">[1]AustralianNA!$AX$108:$AX$244</definedName>
    <definedName name="A2303387V_Latest">[1]AustralianNA!$AX$244</definedName>
    <definedName name="A2303389X">[1]AustralianNA!$AY$1:$AY$10,[1]AustralianNA!$AY$12:$AY$244</definedName>
    <definedName name="A2303389X_Data">[1]AustralianNA!$AY$12:$AY$244</definedName>
    <definedName name="A2303389X_Latest">[1]AustralianNA!$AY$244</definedName>
    <definedName name="A2303393R">[1]AustralianNA!$BA$1:$BA$10,[1]AustralianNA!$BA$12:$BA$244</definedName>
    <definedName name="A2303393R_Data">[1]AustralianNA!$BA$12:$BA$244</definedName>
    <definedName name="A2303393R_Latest">[1]AustralianNA!$BA$244</definedName>
    <definedName name="A2303395V">[1]AustralianNA!$BB$1:$BB$10,[1]AustralianNA!$BB$12:$BB$244</definedName>
    <definedName name="A2303395V_Data">[1]AustralianNA!$BB$12:$BB$244</definedName>
    <definedName name="A2303395V_Latest">[1]AustralianNA!$BB$244</definedName>
    <definedName name="A2303397X">[1]AustralianNA!$BC$1:$BC$10,[1]AustralianNA!$BC$12:$BC$244</definedName>
    <definedName name="A2303397X_Data">[1]AustralianNA!$BC$12:$BC$244</definedName>
    <definedName name="A2303397X_Latest">[1]AustralianNA!$BC$244</definedName>
    <definedName name="A2303399C">[1]AustralianNA!$BD$1:$BD$10,[1]AustralianNA!$BD$12:$BD$244</definedName>
    <definedName name="A2303399C_Data">[1]AustralianNA!$BD$12:$BD$244</definedName>
    <definedName name="A2303399C_Latest">[1]AustralianNA!$BD$244</definedName>
    <definedName name="A2303403J">[1]AustralianNA!$BF$1:$BF$10,[1]AustralianNA!$BF$12:$BF$244</definedName>
    <definedName name="A2303403J_Data">[1]AustralianNA!$BF$12:$BF$244</definedName>
    <definedName name="A2303403J_Latest">[1]AustralianNA!$BF$244</definedName>
    <definedName name="A2303405L">[1]AustralianNA!$BG$1:$BG$10,[1]AustralianNA!$BG$12:$BG$244</definedName>
    <definedName name="A2303405L_Data">[1]AustralianNA!$BG$12:$BG$244</definedName>
    <definedName name="A2303405L_Latest">[1]AustralianNA!$BG$244</definedName>
    <definedName name="A2303407T">[1]AustralianNA!$BH$1:$BH$10,[1]AustralianNA!$BH$12:$BH$244</definedName>
    <definedName name="A2303407T_Data">[1]AustralianNA!$BH$12:$BH$244</definedName>
    <definedName name="A2303407T_Latest">[1]AustralianNA!$BH$244</definedName>
    <definedName name="A2303409W">[1]AustralianNA!$BI$1:$BI$10,[1]AustralianNA!$BI$12:$BI$244</definedName>
    <definedName name="A2303409W_Data">[1]AustralianNA!$BI$12:$BI$244</definedName>
    <definedName name="A2303409W_Latest">[1]AustralianNA!$BI$244</definedName>
    <definedName name="A2303411J">[1]AustralianNA!$BJ$1:$BJ$10,[1]AustralianNA!$BJ$12:$BJ$244</definedName>
    <definedName name="A2303411J_Data">[1]AustralianNA!$BJ$12:$BJ$244</definedName>
    <definedName name="A2303411J_Latest">[1]AustralianNA!$BJ$244</definedName>
    <definedName name="A2303469X">[1]AustralianNA2!$FF$1:$FF$10,[1]AustralianNA2!$FF$71:$FF$244</definedName>
    <definedName name="A2303469X_Data">[1]AustralianNA2!$FF$71:$FF$244</definedName>
    <definedName name="A2303469X_Latest">[1]AustralianNA2!$FF$244</definedName>
    <definedName name="A2303471K">[1]AustralianNA2!$FH$1:$FH$10,[1]AustralianNA2!$FH$11:$FH$244</definedName>
    <definedName name="A2303471K_Data">[1]AustralianNA2!$FH$11:$FH$244</definedName>
    <definedName name="A2303471K_Latest">[1]AustralianNA2!$FH$244</definedName>
    <definedName name="A2303548W">[1]AustralianNA2!$HI$1:$HI$10,[1]AustralianNA2!$HI$72:$HI$244</definedName>
    <definedName name="A2303548W_Data">[1]AustralianNA2!$HI$72:$HI$244</definedName>
    <definedName name="A2303548W_Latest">[1]AustralianNA2!$HI$244</definedName>
    <definedName name="A2303552L">[1]AustralianNA!$B$1:$B$10,[1]AustralianNA!$B$107:$B$244</definedName>
    <definedName name="A2303552L_Data">[1]AustralianNA!$B$107:$B$244</definedName>
    <definedName name="A2303552L_Latest">[1]AustralianNA!$B$244</definedName>
    <definedName name="A2303554T">[1]AustralianNA!$C$1:$C$10,[1]AustralianNA!$C$107:$C$244</definedName>
    <definedName name="A2303554T_Data">[1]AustralianNA!$C$107:$C$244</definedName>
    <definedName name="A2303554T_Latest">[1]AustralianNA!$C$244</definedName>
    <definedName name="A2303556W">[1]AustralianNA!$D$1:$D$10,[1]AustralianNA!$D$11:$D$244</definedName>
    <definedName name="A2303556W_Data">[1]AustralianNA!$D$11:$D$244</definedName>
    <definedName name="A2303556W_Latest">[1]AustralianNA!$D$244</definedName>
    <definedName name="A2303560L">[1]AustralianNA!$F$1:$F$10,[1]AustralianNA!$F$11:$F$244</definedName>
    <definedName name="A2303560L_Data">[1]AustralianNA!$F$11:$F$244</definedName>
    <definedName name="A2303560L_Latest">[1]AustralianNA!$F$244</definedName>
    <definedName name="A2303562T">[1]AustralianNA!$G$1:$G$10,[1]AustralianNA!$G$11:$G$244</definedName>
    <definedName name="A2303562T_Data">[1]AustralianNA!$G$11:$G$244</definedName>
    <definedName name="A2303562T_Latest">[1]AustralianNA!$G$244</definedName>
    <definedName name="A2303564W">[1]AustralianNA!$H$1:$H$10,[1]AustralianNA!$H$11:$H$244</definedName>
    <definedName name="A2303564W_Data">[1]AustralianNA!$H$11:$H$244</definedName>
    <definedName name="A2303564W_Latest">[1]AustralianNA!$H$244</definedName>
    <definedName name="A2303566A">[1]AustralianNA!$I$1:$I$10,[1]AustralianNA!$I$11:$I$244</definedName>
    <definedName name="A2303566A_Data">[1]AustralianNA!$I$11:$I$244</definedName>
    <definedName name="A2303566A_Latest">[1]AustralianNA!$I$244</definedName>
    <definedName name="A2303570T">[1]AustralianNA!$K$1:$K$10,[1]AustralianNA!$K$11:$K$244</definedName>
    <definedName name="A2303570T_Data">[1]AustralianNA!$K$11:$K$244</definedName>
    <definedName name="A2303570T_Latest">[1]AustralianNA!$K$244</definedName>
    <definedName name="A2303572W">[1]AustralianNA!$L$1:$L$10,[1]AustralianNA!$L$11:$L$244</definedName>
    <definedName name="A2303572W_Data">[1]AustralianNA!$L$11:$L$244</definedName>
    <definedName name="A2303572W_Latest">[1]AustralianNA!$L$244</definedName>
    <definedName name="A2303574A">[1]AustralianNA!$M$1:$M$10,[1]AustralianNA!$M$11:$M$244</definedName>
    <definedName name="A2303574A_Data">[1]AustralianNA!$M$11:$M$244</definedName>
    <definedName name="A2303574A_Latest">[1]AustralianNA!$M$244</definedName>
    <definedName name="A2303576F">[1]AustralianNA!$N$1:$N$10,[1]AustralianNA!$N$11:$N$244</definedName>
    <definedName name="A2303576F_Data">[1]AustralianNA!$N$11:$N$244</definedName>
    <definedName name="A2303576F_Latest">[1]AustralianNA!$N$244</definedName>
    <definedName name="A2303578K">[1]AustralianNA!$O$1:$O$10,[1]AustralianNA!$O$11:$O$244</definedName>
    <definedName name="A2303578K_Data">[1]AustralianNA!$O$11:$O$244</definedName>
    <definedName name="A2303578K_Latest">[1]AustralianNA!$O$244</definedName>
    <definedName name="A2303599W">[1]AustralianNA2!$BA$1:$BA$10,[1]AustralianNA2!$BA$71:$BA$244</definedName>
    <definedName name="A2303599W_Data">[1]AustralianNA2!$BA$71:$BA$244</definedName>
    <definedName name="A2303599W_Latest">[1]AustralianNA2!$BA$244</definedName>
    <definedName name="A2303601W">[1]AustralianNA2!$BC$1:$BC$10,[1]AustralianNA2!$BC$11:$BC$244</definedName>
    <definedName name="A2303601W_Data">[1]AustralianNA2!$BC$11:$BC$244</definedName>
    <definedName name="A2303601W_Latest">[1]AustralianNA2!$BC$244</definedName>
    <definedName name="A2303678V">[1]AustralianNA2!$DD$1:$DD$10,[1]AustralianNA2!$DD$72:$DD$244</definedName>
    <definedName name="A2303678V_Data">[1]AustralianNA2!$DD$72:$DD$244</definedName>
    <definedName name="A2303678V_Latest">[1]AustralianNA2!$DD$244</definedName>
    <definedName name="A2304030W">[1]AustralianNA3!$BZ$1:$BZ$10,[1]AustralianNA3!$BZ$15:$BZ$244</definedName>
    <definedName name="A2304030W_Data">[1]AustralianNA3!$BZ$15:$BZ$244</definedName>
    <definedName name="A2304030W_Latest">[1]AustralianNA3!$BZ$244</definedName>
    <definedName name="A2304322X">[1]AustralianNA!$AF$1:$AF$10,[1]AustralianNA!$AF$12:$AF$244</definedName>
    <definedName name="A2304322X_Data">[1]AustralianNA!$AF$12:$AF$244</definedName>
    <definedName name="A2304322X_Latest">[1]AustralianNA!$AF$244</definedName>
    <definedName name="A2304334J">[1]AustralianNA2!$BD$1:$BD$10,[1]AustralianNA2!$BD$11:$BD$244</definedName>
    <definedName name="A2304334J_Data">[1]AustralianNA2!$BD$11:$BD$244</definedName>
    <definedName name="A2304334J_Latest">[1]AustralianNA2!$BD$244</definedName>
    <definedName name="A2304350J">[1]AustralianNA!$Q$1:$Q$10,[1]AustralianNA!$Q$11:$Q$244</definedName>
    <definedName name="A2304350J_Data">[1]AustralianNA!$Q$11:$Q$244</definedName>
    <definedName name="A2304350J_Latest">[1]AustralianNA!$Q$244</definedName>
    <definedName name="A2304370T">[1]AustralianNA2!$HK$1:$HK$10,[1]AustralianNA2!$HK$12:$HK$244</definedName>
    <definedName name="A2304370T_Data">[1]AustralianNA2!$HK$12:$HK$244</definedName>
    <definedName name="A2304370T_Latest">[1]AustralianNA2!$HK$244</definedName>
    <definedName name="A2304386K">[1]AustralianNA!$BK$1:$BK$10,[1]AustralianNA!$BK$12:$BK$244</definedName>
    <definedName name="A2304386K_Data">[1]AustralianNA!$BK$12:$BK$244</definedName>
    <definedName name="A2304386K_Latest">[1]AustralianNA!$BK$244</definedName>
    <definedName name="A2304402X">[1]AustralianNA2!$FI$1:$FI$10,[1]AustralianNA2!$FI$11:$FI$244</definedName>
    <definedName name="A2304402X_Data">[1]AustralianNA2!$FI$11:$FI$244</definedName>
    <definedName name="A2304402X_Latest">[1]AustralianNA2!$FI$244</definedName>
    <definedName name="A2304418T">[1]AustralianNA!$AV$1:$AV$10,[1]AustralianNA!$AV$11:$AV$244</definedName>
    <definedName name="A2304418T_Data">[1]AustralianNA!$AV$11:$AV$244</definedName>
    <definedName name="A2304418T_Latest">[1]AustralianNA!$AV$244</definedName>
    <definedName name="A2323348A">[1]AustralianNA3!$V$1:$V$10,[1]AustralianNA3!$V$71:$V$244</definedName>
    <definedName name="A2323348A_Data">[1]AustralianNA3!$V$71:$V$244</definedName>
    <definedName name="A2323348A_Latest">[1]AustralianNA3!$V$244</definedName>
    <definedName name="A2323349C">[1]AustralianNA3!$CV$1:$CV$10,[1]AustralianNA3!$CV$72:$CV$243</definedName>
    <definedName name="A2323349C_Data">[1]AustralianNA3!$CV$72:$CV$243</definedName>
    <definedName name="A2323349C_Latest">[1]AustralianNA3!$CV$243</definedName>
    <definedName name="A2323350L">[1]AustralianNA2!$HJ$1:$HJ$10,[1]AustralianNA2!$HJ$72:$HJ$244</definedName>
    <definedName name="A2323350L_Data">[1]AustralianNA2!$HJ$72:$HJ$244</definedName>
    <definedName name="A2323350L_Latest">[1]AustralianNA2!$HJ$244</definedName>
    <definedName name="A2323352T">[1]AustralianNA3!$BY$1:$BY$10,[1]AustralianNA3!$BY$72:$BY$244</definedName>
    <definedName name="A2323352T_Data">[1]AustralianNA3!$BY$72:$BY$244</definedName>
    <definedName name="A2323352T_Latest">[1]AustralianNA3!$BY$244</definedName>
    <definedName name="A2323353V">[1]AustralianNA2!$FG$1:$FG$10,[1]AustralianNA2!$FG$71:$FG$244</definedName>
    <definedName name="A2323353V_Data">[1]AustralianNA2!$FG$71:$FG$244</definedName>
    <definedName name="A2323353V_Latest">[1]AustralianNA2!$FG$244</definedName>
    <definedName name="A2323355X">[1]AustralianNA2!$DE$1:$DE$10,[1]AustralianNA2!$DE$72:$DE$244</definedName>
    <definedName name="A2323355X_Data">[1]AustralianNA2!$DE$72:$DE$244</definedName>
    <definedName name="A2323355X_Latest">[1]AustralianNA2!$DE$244</definedName>
    <definedName name="A2323358F">[1]AustralianNA2!$BB$1:$BB$10,[1]AustralianNA2!$BB$71:$BB$244</definedName>
    <definedName name="A2323358F_Data">[1]AustralianNA2!$BB$71:$BB$244</definedName>
    <definedName name="A2323358F_Latest">[1]AustralianNA2!$BB$244</definedName>
    <definedName name="A2323369L">[1]AustralianNA!$BO$1:$BO$10,[1]AustralianNA!$BO$11:$BO$244</definedName>
    <definedName name="A2323369L_Data">[1]AustralianNA!$BO$11:$BO$244</definedName>
    <definedName name="A2323369L_Latest">[1]AustralianNA!$BO$244</definedName>
    <definedName name="A2323370W">[1]AustralianNA!$AZ$1:$AZ$10,[1]AustralianNA!$AZ$12:$AZ$244</definedName>
    <definedName name="A2323370W_Data">[1]AustralianNA!$AZ$12:$AZ$244</definedName>
    <definedName name="A2323370W_Latest">[1]AustralianNA!$AZ$244</definedName>
    <definedName name="A2323372A">[1]AustralianNA!$AJ$1:$AJ$10,[1]AustralianNA!$AJ$11:$AJ$244</definedName>
    <definedName name="A2323372A_Data">[1]AustralianNA!$AJ$11:$AJ$244</definedName>
    <definedName name="A2323372A_Latest">[1]AustralianNA!$AJ$244</definedName>
    <definedName name="A2323374F">[1]AustralianNA!$CC$1:$CC$10,[1]AustralianNA!$CC$11:$CC$243</definedName>
    <definedName name="A2323374F_Data">[1]AustralianNA!$CC$11:$CC$243</definedName>
    <definedName name="A2323374F_Latest">[1]AustralianNA!$CC$243</definedName>
    <definedName name="A2323376K">[1]AustralianNA!$U$1:$U$10,[1]AustralianNA!$U$12:$U$244</definedName>
    <definedName name="A2323376K_Data">[1]AustralianNA!$U$12:$U$244</definedName>
    <definedName name="A2323376K_Latest">[1]AustralianNA!$U$244</definedName>
    <definedName name="A2323378R">[1]AustralianNA!$E$1:$E$10,[1]AustralianNA!$E$11:$E$244</definedName>
    <definedName name="A2323378R_Data">[1]AustralianNA!$E$11:$E$244</definedName>
    <definedName name="A2323378R_Latest">[1]AustralianNA!$E$244</definedName>
    <definedName name="A2529206X">[1]AustralianNA2!$AZ$1:$AZ$10,[1]AustralianNA2!$AZ$71:$AZ$244</definedName>
    <definedName name="A2529206X_Data">[1]AustralianNA2!$AZ$71:$AZ$244</definedName>
    <definedName name="A2529206X_Latest">[1]AustralianNA2!$AZ$244</definedName>
    <definedName name="A2529207A">[1]AustralianNA2!$DC$1:$DC$10,[1]AustralianNA2!$DC$72:$DC$244</definedName>
    <definedName name="A2529207A_Data">[1]AustralianNA2!$DC$72:$DC$244</definedName>
    <definedName name="A2529207A_Latest">[1]AustralianNA2!$DC$244</definedName>
    <definedName name="A2529209F">[1]AustralianNA2!$FE$1:$FE$10,[1]AustralianNA2!$FE$71:$FE$244</definedName>
    <definedName name="A2529209F_Data">[1]AustralianNA2!$FE$71:$FE$244</definedName>
    <definedName name="A2529209F_Latest">[1]AustralianNA2!$FE$244</definedName>
    <definedName name="A2529210R">[1]AustralianNA2!$HH$1:$HH$10,[1]AustralianNA2!$HH$72:$HH$244</definedName>
    <definedName name="A2529210R_Data">[1]AustralianNA2!$HH$72:$HH$244</definedName>
    <definedName name="A2529210R_Latest">[1]AustralianNA2!$HH$244</definedName>
    <definedName name="A2529212V">[1]AustralianNA3!$CT$1:$CT$10,[1]AustralianNA3!$CT$72:$CT$243</definedName>
    <definedName name="A2529212V_Data">[1]AustralianNA3!$CT$72:$CT$243</definedName>
    <definedName name="A2529212V_Latest">[1]AustralianNA3!$CT$243</definedName>
    <definedName name="A2529213W">[1]AustralianNA3!$T$1:$T$10,[1]AustralianNA3!$T$71:$T$244</definedName>
    <definedName name="A2529213W_Data">[1]AustralianNA3!$T$71:$T$244</definedName>
    <definedName name="A2529213W_Latest">[1]AustralianNA3!$T$244</definedName>
    <definedName name="A2529214X">[1]AustralianNA3!$BW$1:$BW$10,[1]AustralianNA3!$BW$72:$BW$244</definedName>
    <definedName name="A2529214X_Data">[1]AustralianNA3!$BW$72:$BW$244</definedName>
    <definedName name="A2529214X_Latest">[1]AustralianNA3!$BW$244</definedName>
    <definedName name="A2716003C">[1]AustralianNA3!$CA$1:$CA$10,[1]AustralianNA3!$CA$72:$CA$243</definedName>
    <definedName name="A2716003C_Data">[1]AustralianNA3!$CA$72:$CA$243</definedName>
    <definedName name="A2716003C_Latest">[1]AustralianNA3!$CA$243</definedName>
    <definedName name="A2716004F">[1]AustralianNA3!$CB$1:$CB$10,[1]AustralianNA3!$CB$72:$CB$243</definedName>
    <definedName name="A2716004F_Data">[1]AustralianNA3!$CB$72:$CB$243</definedName>
    <definedName name="A2716004F_Latest">[1]AustralianNA3!$CB$243</definedName>
    <definedName name="A2716005J">[1]AustralianNA3!$CC$1:$CC$10,[1]AustralianNA3!$CC$72:$CC$243</definedName>
    <definedName name="A2716005J_Data">[1]AustralianNA3!$CC$72:$CC$243</definedName>
    <definedName name="A2716005J_Latest">[1]AustralianNA3!$CC$243</definedName>
    <definedName name="A2716006K">[1]AustralianNA3!$CD$1:$CD$10,[1]AustralianNA3!$CD$72:$CD$243</definedName>
    <definedName name="A2716006K_Data">[1]AustralianNA3!$CD$72:$CD$243</definedName>
    <definedName name="A2716006K_Latest">[1]AustralianNA3!$CD$243</definedName>
    <definedName name="A2716007L">[1]AustralianNA3!$CE$1:$CE$10,[1]AustralianNA3!$CE$72:$CE$243</definedName>
    <definedName name="A2716007L_Data">[1]AustralianNA3!$CE$72:$CE$243</definedName>
    <definedName name="A2716007L_Latest">[1]AustralianNA3!$CE$243</definedName>
    <definedName name="A2716008R">[1]AustralianNA3!$CF$1:$CF$10,[1]AustralianNA3!$CF$72:$CF$243</definedName>
    <definedName name="A2716008R_Data">[1]AustralianNA3!$CF$72:$CF$243</definedName>
    <definedName name="A2716008R_Latest">[1]AustralianNA3!$CF$243</definedName>
    <definedName name="A2716009T">[1]AustralianNA3!$CG$1:$CG$10,[1]AustralianNA3!$CG$72:$CG$243</definedName>
    <definedName name="A2716009T_Data">[1]AustralianNA3!$CG$72:$CG$243</definedName>
    <definedName name="A2716009T_Latest">[1]AustralianNA3!$CG$243</definedName>
    <definedName name="A2716010A">[1]AustralianNA3!$CH$1:$CH$10,[1]AustralianNA3!$CH$72:$CH$243</definedName>
    <definedName name="A2716010A_Data">[1]AustralianNA3!$CH$72:$CH$243</definedName>
    <definedName name="A2716010A_Latest">[1]AustralianNA3!$CH$243</definedName>
    <definedName name="A2716011C">[1]AustralianNA3!$CI$1:$CI$10,[1]AustralianNA3!$CI$72:$CI$243</definedName>
    <definedName name="A2716011C_Data">[1]AustralianNA3!$CI$72:$CI$243</definedName>
    <definedName name="A2716011C_Latest">[1]AustralianNA3!$CI$243</definedName>
    <definedName name="A2716012F">[1]AustralianNA3!$CJ$1:$CJ$10,[1]AustralianNA3!$CJ$72:$CJ$243</definedName>
    <definedName name="A2716012F_Data">[1]AustralianNA3!$CJ$72:$CJ$243</definedName>
    <definedName name="A2716012F_Latest">[1]AustralianNA3!$CJ$243</definedName>
    <definedName name="A2716013J">[1]AustralianNA3!$CK$1:$CK$10,[1]AustralianNA3!$CK$72:$CK$243</definedName>
    <definedName name="A2716013J_Data">[1]AustralianNA3!$CK$72:$CK$243</definedName>
    <definedName name="A2716013J_Latest">[1]AustralianNA3!$CK$243</definedName>
    <definedName name="A2716014K">[1]AustralianNA3!$CL$1:$CL$10,[1]AustralianNA3!$CL$72:$CL$243</definedName>
    <definedName name="A2716014K_Data">[1]AustralianNA3!$CL$72:$CL$243</definedName>
    <definedName name="A2716014K_Latest">[1]AustralianNA3!$CL$243</definedName>
    <definedName name="A2716015L">[1]AustralianNA3!$CM$1:$CM$10,[1]AustralianNA3!$CM$72:$CM$243</definedName>
    <definedName name="A2716015L_Data">[1]AustralianNA3!$CM$72:$CM$243</definedName>
    <definedName name="A2716015L_Latest">[1]AustralianNA3!$CM$243</definedName>
    <definedName name="A2716016R">[1]AustralianNA3!$CN$1:$CN$10,[1]AustralianNA3!$CN$72:$CN$243</definedName>
    <definedName name="A2716016R_Data">[1]AustralianNA3!$CN$72:$CN$243</definedName>
    <definedName name="A2716016R_Latest">[1]AustralianNA3!$CN$243</definedName>
    <definedName name="A2716017T">[1]AustralianNA3!$CO$1:$CO$10,[1]AustralianNA3!$CO$72:$CO$243</definedName>
    <definedName name="A2716017T_Data">[1]AustralianNA3!$CO$72:$CO$243</definedName>
    <definedName name="A2716017T_Latest">[1]AustralianNA3!$CO$243</definedName>
    <definedName name="A2716018V">[1]AustralianNA3!$CP$1:$CP$10,[1]AustralianNA3!$CP$72:$CP$243</definedName>
    <definedName name="A2716018V_Data">[1]AustralianNA3!$CP$72:$CP$243</definedName>
    <definedName name="A2716018V_Latest">[1]AustralianNA3!$CP$243</definedName>
    <definedName name="A2716019W">[1]AustralianNA3!$CQ$1:$CQ$10,[1]AustralianNA3!$CQ$72:$CQ$243</definedName>
    <definedName name="A2716019W_Data">[1]AustralianNA3!$CQ$72:$CQ$243</definedName>
    <definedName name="A2716019W_Latest">[1]AustralianNA3!$CQ$243</definedName>
    <definedName name="A2716020F">[1]AustralianNA3!$CR$1:$CR$10,[1]AustralianNA3!$CR$72:$CR$243</definedName>
    <definedName name="A2716020F_Data">[1]AustralianNA3!$CR$72:$CR$243</definedName>
    <definedName name="A2716020F_Latest">[1]AustralianNA3!$CR$243</definedName>
    <definedName name="A2716021J">[1]AustralianNA3!$CS$1:$CS$10,[1]AustralianNA3!$CS$72:$CS$243</definedName>
    <definedName name="A2716021J_Data">[1]AustralianNA3!$CS$72:$CS$243</definedName>
    <definedName name="A2716021J_Latest">[1]AustralianNA3!$CS$243</definedName>
    <definedName name="A2716040R">[1]AustralianNA2!$FL$1:$FL$10,[1]AustralianNA2!$FL$72:$FL$244</definedName>
    <definedName name="A2716040R_Data">[1]AustralianNA2!$FL$72:$FL$244</definedName>
    <definedName name="A2716040R_Latest">[1]AustralianNA2!$FL$244</definedName>
    <definedName name="A2716041T">[1]AustralianNA2!$FJ$1:$FJ$10,[1]AustralianNA2!$FJ$72:$FJ$244</definedName>
    <definedName name="A2716041T_Data">[1]AustralianNA2!$FJ$72:$FJ$244</definedName>
    <definedName name="A2716041T_Latest">[1]AustralianNA2!$FJ$244</definedName>
    <definedName name="A2716042V">[1]AustralianNA2!$FK$1:$FK$10,[1]AustralianNA2!$FK$72:$FK$244</definedName>
    <definedName name="A2716042V_Data">[1]AustralianNA2!$FK$72:$FK$244</definedName>
    <definedName name="A2716042V_Latest">[1]AustralianNA2!$FK$244</definedName>
    <definedName name="A2716043W">[1]AustralianNA2!$FS$1:$FS$10,[1]AustralianNA2!$FS$72:$FS$244</definedName>
    <definedName name="A2716043W_Data">[1]AustralianNA2!$FS$72:$FS$244</definedName>
    <definedName name="A2716043W_Latest">[1]AustralianNA2!$FS$244</definedName>
    <definedName name="A2716044X">[1]AustralianNA2!$FR$1:$FR$10,[1]AustralianNA2!$FR$116:$FR$244</definedName>
    <definedName name="A2716044X_Data">[1]AustralianNA2!$FR$116:$FR$244</definedName>
    <definedName name="A2716044X_Latest">[1]AustralianNA2!$FR$244</definedName>
    <definedName name="A2716045A">[1]AustralianNA2!$FQ$1:$FQ$10,[1]AustralianNA2!$FQ$72:$FQ$244</definedName>
    <definedName name="A2716045A_Data">[1]AustralianNA2!$FQ$72:$FQ$244</definedName>
    <definedName name="A2716045A_Latest">[1]AustralianNA2!$FQ$244</definedName>
    <definedName name="A2716046C">[1]AustralianNA2!$FY$1:$FY$10,[1]AustralianNA2!$FY$72:$FY$244</definedName>
    <definedName name="A2716046C_Data">[1]AustralianNA2!$FY$72:$FY$244</definedName>
    <definedName name="A2716046C_Latest">[1]AustralianNA2!$FY$244</definedName>
    <definedName name="A2716047F">[1]AustralianNA2!$FT$1:$FT$10,[1]AustralianNA2!$FT$84:$FT$244</definedName>
    <definedName name="A2716047F_Data">[1]AustralianNA2!$FT$84:$FT$244</definedName>
    <definedName name="A2716047F_Latest">[1]AustralianNA2!$FT$244</definedName>
    <definedName name="A2716048J">[1]AustralianNA2!$FV$1:$FV$10,[1]AustralianNA2!$FV$84:$FV$244</definedName>
    <definedName name="A2716048J_Data">[1]AustralianNA2!$FV$84:$FV$244</definedName>
    <definedName name="A2716048J_Latest">[1]AustralianNA2!$FV$244</definedName>
    <definedName name="A2716049K">[1]AustralianNA2!$FW$1:$FW$10,[1]AustralianNA2!$FW$84:$FW$244</definedName>
    <definedName name="A2716049K_Data">[1]AustralianNA2!$FW$84:$FW$244</definedName>
    <definedName name="A2716049K_Latest">[1]AustralianNA2!$FW$244</definedName>
    <definedName name="A2716051W">[1]AustralianNA2!$FU$1:$FU$10,[1]AustralianNA2!$FU$84:$FU$244</definedName>
    <definedName name="A2716051W_Data">[1]AustralianNA2!$FU$84:$FU$244</definedName>
    <definedName name="A2716051W_Latest">[1]AustralianNA2!$FU$244</definedName>
    <definedName name="A2716055F">[1]AustralianNA2!$GC$1:$GC$10,[1]AustralianNA2!$GC$72:$GC$244</definedName>
    <definedName name="A2716055F_Data">[1]AustralianNA2!$GC$72:$GC$244</definedName>
    <definedName name="A2716055F_Latest">[1]AustralianNA2!$GC$244</definedName>
    <definedName name="A2716056J">[1]AustralianNA2!$FZ$1:$FZ$10,[1]AustralianNA2!$FZ$72:$FZ$244</definedName>
    <definedName name="A2716056J_Data">[1]AustralianNA2!$FZ$72:$FZ$244</definedName>
    <definedName name="A2716056J_Latest">[1]AustralianNA2!$FZ$244</definedName>
    <definedName name="A2716057K">[1]AustralianNA2!$GA$1:$GA$10,[1]AustralianNA2!$GA$72:$GA$244</definedName>
    <definedName name="A2716057K_Data">[1]AustralianNA2!$GA$72:$GA$244</definedName>
    <definedName name="A2716057K_Latest">[1]AustralianNA2!$GA$244</definedName>
    <definedName name="A2716058L">[1]AustralianNA2!$GB$1:$GB$10,[1]AustralianNA2!$GB$72:$GB$244</definedName>
    <definedName name="A2716058L_Data">[1]AustralianNA2!$GB$72:$GB$244</definedName>
    <definedName name="A2716058L_Latest">[1]AustralianNA2!$GB$244</definedName>
    <definedName name="A2716059R">[1]AustralianNA2!$GG$1:$GG$10,[1]AustralianNA2!$GG$72:$GG$244</definedName>
    <definedName name="A2716059R_Data">[1]AustralianNA2!$GG$72:$GG$244</definedName>
    <definedName name="A2716059R_Latest">[1]AustralianNA2!$GG$244</definedName>
    <definedName name="A2716060X">[1]AustralianNA2!$GH$1:$GH$10,[1]AustralianNA2!$GH$72:$GH$244</definedName>
    <definedName name="A2716060X_Data">[1]AustralianNA2!$GH$72:$GH$244</definedName>
    <definedName name="A2716060X_Latest">[1]AustralianNA2!$GH$244</definedName>
    <definedName name="A2716061A">[1]AustralianNA2!$GI$1:$GI$10,[1]AustralianNA2!$GI$72:$GI$244</definedName>
    <definedName name="A2716061A_Data">[1]AustralianNA2!$GI$72:$GI$244</definedName>
    <definedName name="A2716061A_Latest">[1]AustralianNA2!$GI$244</definedName>
    <definedName name="A2716062C">[1]AustralianNA2!$GJ$1:$GJ$10,[1]AustralianNA2!$GJ$72:$GJ$244</definedName>
    <definedName name="A2716062C_Data">[1]AustralianNA2!$GJ$72:$GJ$244</definedName>
    <definedName name="A2716062C_Latest">[1]AustralianNA2!$GJ$244</definedName>
    <definedName name="A2716063F">[1]AustralianNA2!$GO$1:$GO$10,[1]AustralianNA2!$GO$72:$GO$244</definedName>
    <definedName name="A2716063F_Data">[1]AustralianNA2!$GO$72:$GO$244</definedName>
    <definedName name="A2716063F_Latest">[1]AustralianNA2!$GO$244</definedName>
    <definedName name="A2716064J">[1]AustralianNA2!$GL$1:$GL$10,[1]AustralianNA2!$GL$72:$GL$244</definedName>
    <definedName name="A2716064J_Data">[1]AustralianNA2!$GL$72:$GL$244</definedName>
    <definedName name="A2716064J_Latest">[1]AustralianNA2!$GL$244</definedName>
    <definedName name="A2716067R">[1]AustralianNA2!$GN$1:$GN$10,[1]AustralianNA2!$GN$72:$GN$244</definedName>
    <definedName name="A2716067R_Data">[1]AustralianNA2!$GN$72:$GN$244</definedName>
    <definedName name="A2716067R_Latest">[1]AustralianNA2!$GN$244</definedName>
    <definedName name="A2716068T">[1]AustralianNA2!$GR$1:$GR$10,[1]AustralianNA2!$GR$72:$GR$244</definedName>
    <definedName name="A2716068T_Data">[1]AustralianNA2!$GR$72:$GR$244</definedName>
    <definedName name="A2716068T_Latest">[1]AustralianNA2!$GR$244</definedName>
    <definedName name="A2716069V">[1]AustralianNA2!$GU$1:$GU$10,[1]AustralianNA2!$GU$72:$GU$244</definedName>
    <definedName name="A2716069V_Data">[1]AustralianNA2!$GU$72:$GU$244</definedName>
    <definedName name="A2716069V_Latest">[1]AustralianNA2!$GU$244</definedName>
    <definedName name="A2716070C">[1]AustralianNA2!$GX$1:$GX$10,[1]AustralianNA2!$GX$72:$GX$244</definedName>
    <definedName name="A2716070C_Data">[1]AustralianNA2!$GX$72:$GX$244</definedName>
    <definedName name="A2716070C_Latest">[1]AustralianNA2!$GX$244</definedName>
    <definedName name="A2716071F">[1]AustralianNA2!$HA$1:$HA$10,[1]AustralianNA2!$HA$72:$HA$244</definedName>
    <definedName name="A2716071F_Data">[1]AustralianNA2!$HA$72:$HA$244</definedName>
    <definedName name="A2716071F_Latest">[1]AustralianNA2!$HA$244</definedName>
    <definedName name="A2716072J">[1]AustralianNA2!$HB$1:$HB$10,[1]AustralianNA2!$HB$72:$HB$244</definedName>
    <definedName name="A2716072J_Data">[1]AustralianNA2!$HB$72:$HB$244</definedName>
    <definedName name="A2716072J_Latest">[1]AustralianNA2!$HB$244</definedName>
    <definedName name="A2716073K">[1]AustralianNA2!$HC$1:$HC$10,[1]AustralianNA2!$HC$72:$HC$244</definedName>
    <definedName name="A2716073K_Data">[1]AustralianNA2!$HC$72:$HC$244</definedName>
    <definedName name="A2716073K_Latest">[1]AustralianNA2!$HC$244</definedName>
    <definedName name="A2716074L">[1]AustralianNA2!$HD$1:$HD$10,[1]AustralianNA2!$HD$72:$HD$244</definedName>
    <definedName name="A2716074L_Data">[1]AustralianNA2!$HD$72:$HD$244</definedName>
    <definedName name="A2716074L_Latest">[1]AustralianNA2!$HD$244</definedName>
    <definedName name="A2716075R">[1]AustralianNA2!$HE$1:$HE$10,[1]AustralianNA2!$HE$72:$HE$244</definedName>
    <definedName name="A2716075R_Data">[1]AustralianNA2!$HE$72:$HE$244</definedName>
    <definedName name="A2716075R_Latest">[1]AustralianNA2!$HE$244</definedName>
    <definedName name="A2716076T">[1]AustralianNA2!$HF$1:$HF$10,[1]AustralianNA2!$HF$72:$HF$244</definedName>
    <definedName name="A2716076T_Data">[1]AustralianNA2!$HF$72:$HF$244</definedName>
    <definedName name="A2716076T_Latest">[1]AustralianNA2!$HF$244</definedName>
    <definedName name="A2716077V">[1]AustralianNA2!$HG$1:$HG$10,[1]AustralianNA2!$HG$72:$HG$244</definedName>
    <definedName name="A2716077V_Data">[1]AustralianNA2!$HG$72:$HG$244</definedName>
    <definedName name="A2716077V_Latest">[1]AustralianNA2!$HG$244</definedName>
    <definedName name="A2716120R">[1]AustralianNA3!$AA$1:$AA$10,[1]AustralianNA3!$AA$72:$AA$244</definedName>
    <definedName name="A2716120R_Data">[1]AustralianNA3!$AA$72:$AA$244</definedName>
    <definedName name="A2716120R_Latest">[1]AustralianNA3!$AA$244</definedName>
    <definedName name="A2716121T">[1]AustralianNA3!$Y$1:$Y$10,[1]AustralianNA3!$Y$72:$Y$244</definedName>
    <definedName name="A2716121T_Data">[1]AustralianNA3!$Y$72:$Y$244</definedName>
    <definedName name="A2716121T_Latest">[1]AustralianNA3!$Y$244</definedName>
    <definedName name="A2716122V">[1]AustralianNA3!$Z$1:$Z$10,[1]AustralianNA3!$Z$72:$Z$244</definedName>
    <definedName name="A2716122V_Data">[1]AustralianNA3!$Z$72:$Z$244</definedName>
    <definedName name="A2716122V_Latest">[1]AustralianNA3!$Z$244</definedName>
    <definedName name="A2716123W">[1]AustralianNA3!$AH$1:$AH$10,[1]AustralianNA3!$AH$72:$AH$244</definedName>
    <definedName name="A2716123W_Data">[1]AustralianNA3!$AH$72:$AH$244</definedName>
    <definedName name="A2716123W_Latest">[1]AustralianNA3!$AH$244</definedName>
    <definedName name="A2716124X">[1]AustralianNA3!$AG$1:$AG$10,[1]AustralianNA3!$AG$116:$AG$244</definedName>
    <definedName name="A2716124X_Data">[1]AustralianNA3!$AG$116:$AG$244</definedName>
    <definedName name="A2716124X_Latest">[1]AustralianNA3!$AG$244</definedName>
    <definedName name="A2716125A">[1]AustralianNA3!$AF$1:$AF$10,[1]AustralianNA3!$AF$72:$AF$244</definedName>
    <definedName name="A2716125A_Data">[1]AustralianNA3!$AF$72:$AF$244</definedName>
    <definedName name="A2716125A_Latest">[1]AustralianNA3!$AF$244</definedName>
    <definedName name="A2716126C">[1]AustralianNA3!$AN$1:$AN$10,[1]AustralianNA3!$AN$72:$AN$244</definedName>
    <definedName name="A2716126C_Data">[1]AustralianNA3!$AN$72:$AN$244</definedName>
    <definedName name="A2716126C_Latest">[1]AustralianNA3!$AN$244</definedName>
    <definedName name="A2716127F">[1]AustralianNA3!$AI$1:$AI$10,[1]AustralianNA3!$AI$84:$AI$244</definedName>
    <definedName name="A2716127F_Data">[1]AustralianNA3!$AI$84:$AI$244</definedName>
    <definedName name="A2716127F_Latest">[1]AustralianNA3!$AI$244</definedName>
    <definedName name="A2716128J">[1]AustralianNA3!$AK$1:$AK$10,[1]AustralianNA3!$AK$84:$AK$244</definedName>
    <definedName name="A2716128J_Data">[1]AustralianNA3!$AK$84:$AK$244</definedName>
    <definedName name="A2716128J_Latest">[1]AustralianNA3!$AK$244</definedName>
    <definedName name="A2716129K">[1]AustralianNA3!$AL$1:$AL$10,[1]AustralianNA3!$AL$84:$AL$244</definedName>
    <definedName name="A2716129K_Data">[1]AustralianNA3!$AL$84:$AL$244</definedName>
    <definedName name="A2716129K_Latest">[1]AustralianNA3!$AL$244</definedName>
    <definedName name="A2716131W">[1]AustralianNA3!$AJ$1:$AJ$10,[1]AustralianNA3!$AJ$84:$AJ$244</definedName>
    <definedName name="A2716131W_Data">[1]AustralianNA3!$AJ$84:$AJ$244</definedName>
    <definedName name="A2716131W_Latest">[1]AustralianNA3!$AJ$244</definedName>
    <definedName name="A2716135F">[1]AustralianNA3!$AR$1:$AR$10,[1]AustralianNA3!$AR$72:$AR$244</definedName>
    <definedName name="A2716135F_Data">[1]AustralianNA3!$AR$72:$AR$244</definedName>
    <definedName name="A2716135F_Latest">[1]AustralianNA3!$AR$244</definedName>
    <definedName name="A2716136J">[1]AustralianNA3!$AO$1:$AO$10,[1]AustralianNA3!$AO$72:$AO$244</definedName>
    <definedName name="A2716136J_Data">[1]AustralianNA3!$AO$72:$AO$244</definedName>
    <definedName name="A2716136J_Latest">[1]AustralianNA3!$AO$244</definedName>
    <definedName name="A2716137K">[1]AustralianNA3!$AP$1:$AP$10,[1]AustralianNA3!$AP$72:$AP$244</definedName>
    <definedName name="A2716137K_Data">[1]AustralianNA3!$AP$72:$AP$244</definedName>
    <definedName name="A2716137K_Latest">[1]AustralianNA3!$AP$244</definedName>
    <definedName name="A2716138L">[1]AustralianNA3!$AQ$1:$AQ$10,[1]AustralianNA3!$AQ$72:$AQ$244</definedName>
    <definedName name="A2716138L_Data">[1]AustralianNA3!$AQ$72:$AQ$244</definedName>
    <definedName name="A2716138L_Latest">[1]AustralianNA3!$AQ$244</definedName>
    <definedName name="A2716139R">[1]AustralianNA3!$AV$1:$AV$10,[1]AustralianNA3!$AV$72:$AV$244</definedName>
    <definedName name="A2716139R_Data">[1]AustralianNA3!$AV$72:$AV$244</definedName>
    <definedName name="A2716139R_Latest">[1]AustralianNA3!$AV$244</definedName>
    <definedName name="A2716140X">[1]AustralianNA3!$AW$1:$AW$10,[1]AustralianNA3!$AW$72:$AW$244</definedName>
    <definedName name="A2716140X_Data">[1]AustralianNA3!$AW$72:$AW$244</definedName>
    <definedName name="A2716140X_Latest">[1]AustralianNA3!$AW$244</definedName>
    <definedName name="A2716141A">[1]AustralianNA3!$AX$1:$AX$10,[1]AustralianNA3!$AX$72:$AX$244</definedName>
    <definedName name="A2716141A_Data">[1]AustralianNA3!$AX$72:$AX$244</definedName>
    <definedName name="A2716141A_Latest">[1]AustralianNA3!$AX$244</definedName>
    <definedName name="A2716142C">[1]AustralianNA3!$AY$1:$AY$10,[1]AustralianNA3!$AY$72:$AY$244</definedName>
    <definedName name="A2716142C_Data">[1]AustralianNA3!$AY$72:$AY$244</definedName>
    <definedName name="A2716142C_Latest">[1]AustralianNA3!$AY$244</definedName>
    <definedName name="A2716143F">[1]AustralianNA3!$BD$1:$BD$10,[1]AustralianNA3!$BD$72:$BD$244</definedName>
    <definedName name="A2716143F_Data">[1]AustralianNA3!$BD$72:$BD$244</definedName>
    <definedName name="A2716143F_Latest">[1]AustralianNA3!$BD$244</definedName>
    <definedName name="A2716144J">[1]AustralianNA3!$BA$1:$BA$10,[1]AustralianNA3!$BA$72:$BA$244</definedName>
    <definedName name="A2716144J_Data">[1]AustralianNA3!$BA$72:$BA$244</definedName>
    <definedName name="A2716144J_Latest">[1]AustralianNA3!$BA$244</definedName>
    <definedName name="A2716147R">[1]AustralianNA3!$BC$1:$BC$10,[1]AustralianNA3!$BC$72:$BC$244</definedName>
    <definedName name="A2716147R_Data">[1]AustralianNA3!$BC$72:$BC$244</definedName>
    <definedName name="A2716147R_Latest">[1]AustralianNA3!$BC$244</definedName>
    <definedName name="A2716148T">[1]AustralianNA3!$BG$1:$BG$10,[1]AustralianNA3!$BG$72:$BG$244</definedName>
    <definedName name="A2716148T_Data">[1]AustralianNA3!$BG$72:$BG$244</definedName>
    <definedName name="A2716148T_Latest">[1]AustralianNA3!$BG$244</definedName>
    <definedName name="A2716149V">[1]AustralianNA3!$BJ$1:$BJ$10,[1]AustralianNA3!$BJ$72:$BJ$244</definedName>
    <definedName name="A2716149V_Data">[1]AustralianNA3!$BJ$72:$BJ$244</definedName>
    <definedName name="A2716149V_Latest">[1]AustralianNA3!$BJ$244</definedName>
    <definedName name="A2716150C">[1]AustralianNA3!$BM$1:$BM$10,[1]AustralianNA3!$BM$72:$BM$244</definedName>
    <definedName name="A2716150C_Data">[1]AustralianNA3!$BM$72:$BM$244</definedName>
    <definedName name="A2716150C_Latest">[1]AustralianNA3!$BM$244</definedName>
    <definedName name="A2716151F">[1]AustralianNA3!$BP$1:$BP$10,[1]AustralianNA3!$BP$72:$BP$244</definedName>
    <definedName name="A2716151F_Data">[1]AustralianNA3!$BP$72:$BP$244</definedName>
    <definedName name="A2716151F_Latest">[1]AustralianNA3!$BP$244</definedName>
    <definedName name="A2716152J">[1]AustralianNA3!$BQ$1:$BQ$10,[1]AustralianNA3!$BQ$72:$BQ$244</definedName>
    <definedName name="A2716152J_Data">[1]AustralianNA3!$BQ$72:$BQ$244</definedName>
    <definedName name="A2716152J_Latest">[1]AustralianNA3!$BQ$244</definedName>
    <definedName name="A2716153K">[1]AustralianNA3!$BS$1:$BS$10,[1]AustralianNA3!$BS$72:$BS$244</definedName>
    <definedName name="A2716153K_Data">[1]AustralianNA3!$BS$72:$BS$244</definedName>
    <definedName name="A2716153K_Latest">[1]AustralianNA3!$BS$244</definedName>
    <definedName name="A2716154L">[1]AustralianNA3!$BT$1:$BT$10,[1]AustralianNA3!$BT$72:$BT$244</definedName>
    <definedName name="A2716154L_Data">[1]AustralianNA3!$BT$72:$BT$244</definedName>
    <definedName name="A2716154L_Latest">[1]AustralianNA3!$BT$244</definedName>
    <definedName name="A2716155R">[1]AustralianNA3!$BU$1:$BU$10,[1]AustralianNA3!$BU$72:$BU$244</definedName>
    <definedName name="A2716155R_Data">[1]AustralianNA3!$BU$72:$BU$244</definedName>
    <definedName name="A2716155R_Latest">[1]AustralianNA3!$BU$244</definedName>
    <definedName name="A2716156T">[1]AustralianNA3!$BV$1:$BV$10,[1]AustralianNA3!$BV$72:$BV$244</definedName>
    <definedName name="A2716156T_Data">[1]AustralianNA3!$BV$72:$BV$244</definedName>
    <definedName name="A2716156T_Latest">[1]AustralianNA3!$BV$244</definedName>
    <definedName name="A2716160J">[1]AustralianNA2!$DI$1:$DI$10,[1]AustralianNA2!$DI$71:$DI$244</definedName>
    <definedName name="A2716160J_Data">[1]AustralianNA2!$DI$71:$DI$244</definedName>
    <definedName name="A2716160J_Latest">[1]AustralianNA2!$DI$244</definedName>
    <definedName name="A2716161K">[1]AustralianNA2!$DG$1:$DG$10,[1]AustralianNA2!$DG$71:$DG$244</definedName>
    <definedName name="A2716161K_Data">[1]AustralianNA2!$DG$71:$DG$244</definedName>
    <definedName name="A2716161K_Latest">[1]AustralianNA2!$DG$244</definedName>
    <definedName name="A2716162L">[1]AustralianNA2!$DH$1:$DH$10,[1]AustralianNA2!$DH$71:$DH$244</definedName>
    <definedName name="A2716162L_Data">[1]AustralianNA2!$DH$71:$DH$244</definedName>
    <definedName name="A2716162L_Latest">[1]AustralianNA2!$DH$244</definedName>
    <definedName name="A2716163R">[1]AustralianNA2!$DP$1:$DP$10,[1]AustralianNA2!$DP$71:$DP$244</definedName>
    <definedName name="A2716163R_Data">[1]AustralianNA2!$DP$71:$DP$244</definedName>
    <definedName name="A2716163R_Latest">[1]AustralianNA2!$DP$244</definedName>
    <definedName name="A2716164T">[1]AustralianNA2!$DO$1:$DO$10,[1]AustralianNA2!$DO$115:$DO$244</definedName>
    <definedName name="A2716164T_Data">[1]AustralianNA2!$DO$115:$DO$244</definedName>
    <definedName name="A2716164T_Latest">[1]AustralianNA2!$DO$244</definedName>
    <definedName name="A2716165V">[1]AustralianNA2!$DN$1:$DN$10,[1]AustralianNA2!$DN$71:$DN$244</definedName>
    <definedName name="A2716165V_Data">[1]AustralianNA2!$DN$71:$DN$244</definedName>
    <definedName name="A2716165V_Latest">[1]AustralianNA2!$DN$244</definedName>
    <definedName name="A2716166W">[1]AustralianNA2!$DV$1:$DV$10,[1]AustralianNA2!$DV$71:$DV$244</definedName>
    <definedName name="A2716166W_Data">[1]AustralianNA2!$DV$71:$DV$244</definedName>
    <definedName name="A2716166W_Latest">[1]AustralianNA2!$DV$244</definedName>
    <definedName name="A2716167X">[1]AustralianNA2!$DQ$1:$DQ$10,[1]AustralianNA2!$DQ$83:$DQ$244</definedName>
    <definedName name="A2716167X_Data">[1]AustralianNA2!$DQ$83:$DQ$244</definedName>
    <definedName name="A2716167X_Latest">[1]AustralianNA2!$DQ$244</definedName>
    <definedName name="A2716168A">[1]AustralianNA2!$DS$1:$DS$10,[1]AustralianNA2!$DS$83:$DS$244</definedName>
    <definedName name="A2716168A_Data">[1]AustralianNA2!$DS$83:$DS$244</definedName>
    <definedName name="A2716168A_Latest">[1]AustralianNA2!$DS$244</definedName>
    <definedName name="A2716169C">[1]AustralianNA2!$DT$1:$DT$10,[1]AustralianNA2!$DT$83:$DT$244</definedName>
    <definedName name="A2716169C_Data">[1]AustralianNA2!$DT$83:$DT$244</definedName>
    <definedName name="A2716169C_Latest">[1]AustralianNA2!$DT$244</definedName>
    <definedName name="A2716171R">[1]AustralianNA2!$DR$1:$DR$10,[1]AustralianNA2!$DR$83:$DR$244</definedName>
    <definedName name="A2716171R_Data">[1]AustralianNA2!$DR$83:$DR$244</definedName>
    <definedName name="A2716171R_Latest">[1]AustralianNA2!$DR$244</definedName>
    <definedName name="A2716175X">[1]AustralianNA2!$DZ$1:$DZ$10,[1]AustralianNA2!$DZ$71:$DZ$244</definedName>
    <definedName name="A2716175X_Data">[1]AustralianNA2!$DZ$71:$DZ$244</definedName>
    <definedName name="A2716175X_Latest">[1]AustralianNA2!$DZ$244</definedName>
    <definedName name="A2716176A">[1]AustralianNA2!$DW$1:$DW$10,[1]AustralianNA2!$DW$71:$DW$244</definedName>
    <definedName name="A2716176A_Data">[1]AustralianNA2!$DW$71:$DW$244</definedName>
    <definedName name="A2716176A_Latest">[1]AustralianNA2!$DW$244</definedName>
    <definedName name="A2716177C">[1]AustralianNA2!$DX$1:$DX$10,[1]AustralianNA2!$DX$71:$DX$244</definedName>
    <definedName name="A2716177C_Data">[1]AustralianNA2!$DX$71:$DX$244</definedName>
    <definedName name="A2716177C_Latest">[1]AustralianNA2!$DX$244</definedName>
    <definedName name="A2716178F">[1]AustralianNA2!$DY$1:$DY$10,[1]AustralianNA2!$DY$71:$DY$244</definedName>
    <definedName name="A2716178F_Data">[1]AustralianNA2!$DY$71:$DY$244</definedName>
    <definedName name="A2716178F_Latest">[1]AustralianNA2!$DY$244</definedName>
    <definedName name="A2716179J">[1]AustralianNA2!$ED$1:$ED$10,[1]AustralianNA2!$ED$71:$ED$244</definedName>
    <definedName name="A2716179J_Data">[1]AustralianNA2!$ED$71:$ED$244</definedName>
    <definedName name="A2716179J_Latest">[1]AustralianNA2!$ED$244</definedName>
    <definedName name="A2716180T">[1]AustralianNA2!$EE$1:$EE$10,[1]AustralianNA2!$EE$71:$EE$244</definedName>
    <definedName name="A2716180T_Data">[1]AustralianNA2!$EE$71:$EE$244</definedName>
    <definedName name="A2716180T_Latest">[1]AustralianNA2!$EE$244</definedName>
    <definedName name="A2716181V">[1]AustralianNA2!$EF$1:$EF$10,[1]AustralianNA2!$EF$71:$EF$244</definedName>
    <definedName name="A2716181V_Data">[1]AustralianNA2!$EF$71:$EF$244</definedName>
    <definedName name="A2716181V_Latest">[1]AustralianNA2!$EF$244</definedName>
    <definedName name="A2716182W">[1]AustralianNA2!$EG$1:$EG$10,[1]AustralianNA2!$EG$71:$EG$244</definedName>
    <definedName name="A2716182W_Data">[1]AustralianNA2!$EG$71:$EG$244</definedName>
    <definedName name="A2716182W_Latest">[1]AustralianNA2!$EG$244</definedName>
    <definedName name="A2716183X">[1]AustralianNA2!$EL$1:$EL$10,[1]AustralianNA2!$EL$71:$EL$244</definedName>
    <definedName name="A2716183X_Data">[1]AustralianNA2!$EL$71:$EL$244</definedName>
    <definedName name="A2716183X_Latest">[1]AustralianNA2!$EL$244</definedName>
    <definedName name="A2716184A">[1]AustralianNA2!$EI$1:$EI$10,[1]AustralianNA2!$EI$71:$EI$244</definedName>
    <definedName name="A2716184A_Data">[1]AustralianNA2!$EI$71:$EI$244</definedName>
    <definedName name="A2716184A_Latest">[1]AustralianNA2!$EI$244</definedName>
    <definedName name="A2716187J">[1]AustralianNA2!$EK$1:$EK$10,[1]AustralianNA2!$EK$71:$EK$244</definedName>
    <definedName name="A2716187J_Data">[1]AustralianNA2!$EK$71:$EK$244</definedName>
    <definedName name="A2716187J_Latest">[1]AustralianNA2!$EK$244</definedName>
    <definedName name="A2716188K">[1]AustralianNA2!$EO$1:$EO$10,[1]AustralianNA2!$EO$71:$EO$244</definedName>
    <definedName name="A2716188K_Data">[1]AustralianNA2!$EO$71:$EO$244</definedName>
    <definedName name="A2716188K_Latest">[1]AustralianNA2!$EO$244</definedName>
    <definedName name="A2716189L">[1]AustralianNA2!$ER$1:$ER$10,[1]AustralianNA2!$ER$71:$ER$244</definedName>
    <definedName name="A2716189L_Data">[1]AustralianNA2!$ER$71:$ER$244</definedName>
    <definedName name="A2716189L_Latest">[1]AustralianNA2!$ER$244</definedName>
    <definedName name="A2716190W">[1]AustralianNA2!$EU$1:$EU$10,[1]AustralianNA2!$EU$71:$EU$244</definedName>
    <definedName name="A2716190W_Data">[1]AustralianNA2!$EU$71:$EU$244</definedName>
    <definedName name="A2716190W_Latest">[1]AustralianNA2!$EU$244</definedName>
    <definedName name="A2716191X">[1]AustralianNA2!$EX$1:$EX$10,[1]AustralianNA2!$EX$71:$EX$244</definedName>
    <definedName name="A2716191X_Data">[1]AustralianNA2!$EX$71:$EX$244</definedName>
    <definedName name="A2716191X_Latest">[1]AustralianNA2!$EX$244</definedName>
    <definedName name="A2716192A">[1]AustralianNA2!$EZ$1:$EZ$10,[1]AustralianNA2!$EZ$71:$EZ$244</definedName>
    <definedName name="A2716192A_Data">[1]AustralianNA2!$EZ$71:$EZ$244</definedName>
    <definedName name="A2716192A_Latest">[1]AustralianNA2!$EZ$244</definedName>
    <definedName name="A2716193C">[1]AustralianNA2!$FA$1:$FA$10,[1]AustralianNA2!$FA$71:$FA$244</definedName>
    <definedName name="A2716193C_Data">[1]AustralianNA2!$FA$71:$FA$244</definedName>
    <definedName name="A2716193C_Latest">[1]AustralianNA2!$FA$244</definedName>
    <definedName name="A2716194F">[1]AustralianNA2!$FB$1:$FB$10,[1]AustralianNA2!$FB$71:$FB$244</definedName>
    <definedName name="A2716194F_Data">[1]AustralianNA2!$FB$71:$FB$244</definedName>
    <definedName name="A2716194F_Latest">[1]AustralianNA2!$FB$244</definedName>
    <definedName name="A2716195J">[1]AustralianNA2!$FC$1:$FC$10,[1]AustralianNA2!$FC$71:$FC$244</definedName>
    <definedName name="A2716195J_Data">[1]AustralianNA2!$FC$71:$FC$244</definedName>
    <definedName name="A2716195J_Latest">[1]AustralianNA2!$FC$244</definedName>
    <definedName name="A2716196K">[1]AustralianNA2!$FD$1:$FD$10,[1]AustralianNA2!$FD$71:$FD$244</definedName>
    <definedName name="A2716196K_Data">[1]AustralianNA2!$FD$71:$FD$244</definedName>
    <definedName name="A2716196K_Latest">[1]AustralianNA2!$FD$244</definedName>
    <definedName name="A2716241K">[1]AustralianNA2!$HN$1:$HN$10,[1]AustralianNA2!$HN$71:$HN$244</definedName>
    <definedName name="A2716241K_Data">[1]AustralianNA2!$HN$71:$HN$244</definedName>
    <definedName name="A2716241K_Latest">[1]AustralianNA2!$HN$244</definedName>
    <definedName name="A2716242L">[1]AustralianNA2!$HL$1:$HL$10,[1]AustralianNA2!$HL$71:$HL$244</definedName>
    <definedName name="A2716242L_Data">[1]AustralianNA2!$HL$71:$HL$244</definedName>
    <definedName name="A2716242L_Latest">[1]AustralianNA2!$HL$244</definedName>
    <definedName name="A2716243R">[1]AustralianNA2!$HM$1:$HM$10,[1]AustralianNA2!$HM$71:$HM$244</definedName>
    <definedName name="A2716243R_Data">[1]AustralianNA2!$HM$71:$HM$244</definedName>
    <definedName name="A2716243R_Latest">[1]AustralianNA2!$HM$244</definedName>
    <definedName name="A2716244T">[1]AustralianNA2!$HU$1:$HU$10,[1]AustralianNA2!$HU$71:$HU$244</definedName>
    <definedName name="A2716244T_Data">[1]AustralianNA2!$HU$71:$HU$244</definedName>
    <definedName name="A2716244T_Latest">[1]AustralianNA2!$HU$244</definedName>
    <definedName name="A2716245V">[1]AustralianNA2!$HT$1:$HT$10,[1]AustralianNA2!$HT$115:$HT$244</definedName>
    <definedName name="A2716245V_Data">[1]AustralianNA2!$HT$115:$HT$244</definedName>
    <definedName name="A2716245V_Latest">[1]AustralianNA2!$HT$244</definedName>
    <definedName name="A2716246W">[1]AustralianNA2!$HS$1:$HS$10,[1]AustralianNA2!$HS$71:$HS$244</definedName>
    <definedName name="A2716246W_Data">[1]AustralianNA2!$HS$71:$HS$244</definedName>
    <definedName name="A2716246W_Latest">[1]AustralianNA2!$HS$244</definedName>
    <definedName name="A2716247X">[1]AustralianNA2!$IA$1:$IA$10,[1]AustralianNA2!$IA$71:$IA$244</definedName>
    <definedName name="A2716247X_Data">[1]AustralianNA2!$IA$71:$IA$244</definedName>
    <definedName name="A2716247X_Latest">[1]AustralianNA2!$IA$244</definedName>
    <definedName name="A2716248A">[1]AustralianNA2!$HV$1:$HV$10,[1]AustralianNA2!$HV$83:$HV$244</definedName>
    <definedName name="A2716248A_Data">[1]AustralianNA2!$HV$83:$HV$244</definedName>
    <definedName name="A2716248A_Latest">[1]AustralianNA2!$HV$244</definedName>
    <definedName name="A2716249C">[1]AustralianNA2!$HX$1:$HX$10,[1]AustralianNA2!$HX$83:$HX$244</definedName>
    <definedName name="A2716249C_Data">[1]AustralianNA2!$HX$83:$HX$244</definedName>
    <definedName name="A2716249C_Latest">[1]AustralianNA2!$HX$244</definedName>
    <definedName name="A2716250L">[1]AustralianNA2!$HY$1:$HY$10,[1]AustralianNA2!$HY$83:$HY$244</definedName>
    <definedName name="A2716250L_Data">[1]AustralianNA2!$HY$83:$HY$244</definedName>
    <definedName name="A2716250L_Latest">[1]AustralianNA2!$HY$244</definedName>
    <definedName name="A2716252T">[1]AustralianNA2!$HW$1:$HW$10,[1]AustralianNA2!$HW$83:$HW$244</definedName>
    <definedName name="A2716252T_Data">[1]AustralianNA2!$HW$83:$HW$244</definedName>
    <definedName name="A2716252T_Latest">[1]AustralianNA2!$HW$244</definedName>
    <definedName name="A2716256A">[1]AustralianNA2!$IE$1:$IE$10,[1]AustralianNA2!$IE$71:$IE$244</definedName>
    <definedName name="A2716256A_Data">[1]AustralianNA2!$IE$71:$IE$244</definedName>
    <definedName name="A2716256A_Latest">[1]AustralianNA2!$IE$244</definedName>
    <definedName name="A2716257C">[1]AustralianNA2!$IB$1:$IB$10,[1]AustralianNA2!$IB$71:$IB$244</definedName>
    <definedName name="A2716257C_Data">[1]AustralianNA2!$IB$71:$IB$244</definedName>
    <definedName name="A2716257C_Latest">[1]AustralianNA2!$IB$244</definedName>
    <definedName name="A2716258F">[1]AustralianNA2!$IC$1:$IC$10,[1]AustralianNA2!$IC$71:$IC$244</definedName>
    <definedName name="A2716258F_Data">[1]AustralianNA2!$IC$71:$IC$244</definedName>
    <definedName name="A2716258F_Latest">[1]AustralianNA2!$IC$244</definedName>
    <definedName name="A2716259J">[1]AustralianNA2!$ID$1:$ID$10,[1]AustralianNA2!$ID$71:$ID$244</definedName>
    <definedName name="A2716259J_Data">[1]AustralianNA2!$ID$71:$ID$244</definedName>
    <definedName name="A2716259J_Latest">[1]AustralianNA2!$ID$244</definedName>
    <definedName name="A2716260T">[1]AustralianNA2!$II$1:$II$10,[1]AustralianNA2!$II$71:$II$244</definedName>
    <definedName name="A2716260T_Data">[1]AustralianNA2!$II$71:$II$244</definedName>
    <definedName name="A2716260T_Latest">[1]AustralianNA2!$II$244</definedName>
    <definedName name="A2716261V">[1]AustralianNA2!$IJ$1:$IJ$10,[1]AustralianNA2!$IJ$71:$IJ$244</definedName>
    <definedName name="A2716261V_Data">[1]AustralianNA2!$IJ$71:$IJ$244</definedName>
    <definedName name="A2716261V_Latest">[1]AustralianNA2!$IJ$244</definedName>
    <definedName name="A2716262W">[1]AustralianNA2!$IK$1:$IK$10,[1]AustralianNA2!$IK$71:$IK$244</definedName>
    <definedName name="A2716262W_Data">[1]AustralianNA2!$IK$71:$IK$244</definedName>
    <definedName name="A2716262W_Latest">[1]AustralianNA2!$IK$244</definedName>
    <definedName name="A2716263X">[1]AustralianNA2!$IL$1:$IL$10,[1]AustralianNA2!$IL$71:$IL$244</definedName>
    <definedName name="A2716263X_Data">[1]AustralianNA2!$IL$71:$IL$244</definedName>
    <definedName name="A2716263X_Latest">[1]AustralianNA2!$IL$244</definedName>
    <definedName name="A2716264A">[1]AustralianNA2!$IQ$1:$IQ$10,[1]AustralianNA2!$IQ$71:$IQ$244</definedName>
    <definedName name="A2716264A_Data">[1]AustralianNA2!$IQ$71:$IQ$244</definedName>
    <definedName name="A2716264A_Latest">[1]AustralianNA2!$IQ$244</definedName>
    <definedName name="A2716265C">[1]AustralianNA2!$IN$1:$IN$10,[1]AustralianNA2!$IN$71:$IN$244</definedName>
    <definedName name="A2716265C_Data">[1]AustralianNA2!$IN$71:$IN$244</definedName>
    <definedName name="A2716265C_Latest">[1]AustralianNA2!$IN$244</definedName>
    <definedName name="A2716268K">[1]AustralianNA2!$IP$1:$IP$10,[1]AustralianNA2!$IP$71:$IP$244</definedName>
    <definedName name="A2716268K_Data">[1]AustralianNA2!$IP$71:$IP$244</definedName>
    <definedName name="A2716268K_Latest">[1]AustralianNA2!$IP$244</definedName>
    <definedName name="A2716269L">[1]AustralianNA3!$D$1:$D$10,[1]AustralianNA3!$D$71:$D$244</definedName>
    <definedName name="A2716269L_Data">[1]AustralianNA3!$D$71:$D$244</definedName>
    <definedName name="A2716269L_Latest">[1]AustralianNA3!$D$244</definedName>
    <definedName name="A2716270W">[1]AustralianNA3!$G$1:$G$10,[1]AustralianNA3!$G$71:$G$244</definedName>
    <definedName name="A2716270W_Data">[1]AustralianNA3!$G$71:$G$244</definedName>
    <definedName name="A2716270W_Latest">[1]AustralianNA3!$G$244</definedName>
    <definedName name="A2716271X">[1]AustralianNA3!$J$1:$J$10,[1]AustralianNA3!$J$71:$J$244</definedName>
    <definedName name="A2716271X_Data">[1]AustralianNA3!$J$71:$J$244</definedName>
    <definedName name="A2716271X_Latest">[1]AustralianNA3!$J$244</definedName>
    <definedName name="A2716272A">[1]AustralianNA3!$M$1:$M$10,[1]AustralianNA3!$M$71:$M$244</definedName>
    <definedName name="A2716272A_Data">[1]AustralianNA3!$M$71:$M$244</definedName>
    <definedName name="A2716272A_Latest">[1]AustralianNA3!$M$244</definedName>
    <definedName name="A2716273C">[1]AustralianNA3!$N$1:$N$10,[1]AustralianNA3!$N$71:$N$244</definedName>
    <definedName name="A2716273C_Data">[1]AustralianNA3!$N$71:$N$244</definedName>
    <definedName name="A2716273C_Latest">[1]AustralianNA3!$N$244</definedName>
    <definedName name="A2716274F">[1]AustralianNA3!$O$1:$O$10,[1]AustralianNA3!$O$71:$O$244</definedName>
    <definedName name="A2716274F_Data">[1]AustralianNA3!$O$71:$O$244</definedName>
    <definedName name="A2716274F_Latest">[1]AustralianNA3!$O$244</definedName>
    <definedName name="A2716275J">[1]AustralianNA3!$P$1:$P$10,[1]AustralianNA3!$P$71:$P$244</definedName>
    <definedName name="A2716275J_Data">[1]AustralianNA3!$P$71:$P$244</definedName>
    <definedName name="A2716275J_Latest">[1]AustralianNA3!$P$244</definedName>
    <definedName name="A2716276K">[1]AustralianNA3!$Q$1:$Q$10,[1]AustralianNA3!$Q$71:$Q$244</definedName>
    <definedName name="A2716276K_Data">[1]AustralianNA3!$Q$71:$Q$244</definedName>
    <definedName name="A2716276K_Latest">[1]AustralianNA3!$Q$244</definedName>
    <definedName name="A2716277L">[1]AustralianNA3!$R$1:$R$10,[1]AustralianNA3!$R$71:$R$244</definedName>
    <definedName name="A2716277L_Data">[1]AustralianNA3!$R$71:$R$244</definedName>
    <definedName name="A2716277L_Latest">[1]AustralianNA3!$R$244</definedName>
    <definedName name="A2716278R">[1]AustralianNA3!$S$1:$S$10,[1]AustralianNA3!$S$71:$S$244</definedName>
    <definedName name="A2716278R_Data">[1]AustralianNA3!$S$71:$S$244</definedName>
    <definedName name="A2716278R_Latest">[1]AustralianNA3!$S$244</definedName>
    <definedName name="A2716298X">[1]AustralianNA2!$BG$1:$BG$10,[1]AustralianNA2!$BG$72:$BG$244</definedName>
    <definedName name="A2716298X_Data">[1]AustralianNA2!$BG$72:$BG$244</definedName>
    <definedName name="A2716298X_Latest">[1]AustralianNA2!$BG$244</definedName>
    <definedName name="A2716299A">[1]AustralianNA2!$BE$1:$BE$10,[1]AustralianNA2!$BE$72:$BE$244</definedName>
    <definedName name="A2716299A_Data">[1]AustralianNA2!$BE$72:$BE$244</definedName>
    <definedName name="A2716299A_Latest">[1]AustralianNA2!$BE$244</definedName>
    <definedName name="A2716300X">[1]AustralianNA2!$BF$1:$BF$10,[1]AustralianNA2!$BF$72:$BF$244</definedName>
    <definedName name="A2716300X_Data">[1]AustralianNA2!$BF$72:$BF$244</definedName>
    <definedName name="A2716300X_Latest">[1]AustralianNA2!$BF$244</definedName>
    <definedName name="A2716301A">[1]AustralianNA2!$BN$1:$BN$10,[1]AustralianNA2!$BN$72:$BN$244</definedName>
    <definedName name="A2716301A_Data">[1]AustralianNA2!$BN$72:$BN$244</definedName>
    <definedName name="A2716301A_Latest">[1]AustralianNA2!$BN$244</definedName>
    <definedName name="A2716302C">[1]AustralianNA2!$BM$1:$BM$10,[1]AustralianNA2!$BM$116:$BM$244</definedName>
    <definedName name="A2716302C_Data">[1]AustralianNA2!$BM$116:$BM$244</definedName>
    <definedName name="A2716302C_Latest">[1]AustralianNA2!$BM$244</definedName>
    <definedName name="A2716303F">[1]AustralianNA2!$BL$1:$BL$10,[1]AustralianNA2!$BL$72:$BL$244</definedName>
    <definedName name="A2716303F_Data">[1]AustralianNA2!$BL$72:$BL$244</definedName>
    <definedName name="A2716303F_Latest">[1]AustralianNA2!$BL$244</definedName>
    <definedName name="A2716304J">[1]AustralianNA2!$BT$1:$BT$10,[1]AustralianNA2!$BT$72:$BT$244</definedName>
    <definedName name="A2716304J_Data">[1]AustralianNA2!$BT$72:$BT$244</definedName>
    <definedName name="A2716304J_Latest">[1]AustralianNA2!$BT$244</definedName>
    <definedName name="A2716305K">[1]AustralianNA2!$BO$1:$BO$10,[1]AustralianNA2!$BO$84:$BO$244</definedName>
    <definedName name="A2716305K_Data">[1]AustralianNA2!$BO$84:$BO$244</definedName>
    <definedName name="A2716305K_Latest">[1]AustralianNA2!$BO$244</definedName>
    <definedName name="A2716306L">[1]AustralianNA2!$BQ$1:$BQ$10,[1]AustralianNA2!$BQ$84:$BQ$244</definedName>
    <definedName name="A2716306L_Data">[1]AustralianNA2!$BQ$84:$BQ$244</definedName>
    <definedName name="A2716306L_Latest">[1]AustralianNA2!$BQ$244</definedName>
    <definedName name="A2716307R">[1]AustralianNA2!$BR$1:$BR$10,[1]AustralianNA2!$BR$84:$BR$244</definedName>
    <definedName name="A2716307R_Data">[1]AustralianNA2!$BR$84:$BR$244</definedName>
    <definedName name="A2716307R_Latest">[1]AustralianNA2!$BR$244</definedName>
    <definedName name="A2716309V">[1]AustralianNA2!$BP$1:$BP$10,[1]AustralianNA2!$BP$84:$BP$244</definedName>
    <definedName name="A2716309V_Data">[1]AustralianNA2!$BP$84:$BP$244</definedName>
    <definedName name="A2716309V_Latest">[1]AustralianNA2!$BP$244</definedName>
    <definedName name="A2716313K">[1]AustralianNA2!$BX$1:$BX$10,[1]AustralianNA2!$BX$72:$BX$244</definedName>
    <definedName name="A2716313K_Data">[1]AustralianNA2!$BX$72:$BX$244</definedName>
    <definedName name="A2716313K_Latest">[1]AustralianNA2!$BX$244</definedName>
    <definedName name="A2716314L">[1]AustralianNA2!$BU$1:$BU$10,[1]AustralianNA2!$BU$72:$BU$244</definedName>
    <definedName name="A2716314L_Data">[1]AustralianNA2!$BU$72:$BU$244</definedName>
    <definedName name="A2716314L_Latest">[1]AustralianNA2!$BU$244</definedName>
    <definedName name="A2716315R">[1]AustralianNA2!$BV$1:$BV$10,[1]AustralianNA2!$BV$72:$BV$244</definedName>
    <definedName name="A2716315R_Data">[1]AustralianNA2!$BV$72:$BV$244</definedName>
    <definedName name="A2716315R_Latest">[1]AustralianNA2!$BV$244</definedName>
    <definedName name="A2716316T">[1]AustralianNA2!$BW$1:$BW$10,[1]AustralianNA2!$BW$72:$BW$244</definedName>
    <definedName name="A2716316T_Data">[1]AustralianNA2!$BW$72:$BW$244</definedName>
    <definedName name="A2716316T_Latest">[1]AustralianNA2!$BW$244</definedName>
    <definedName name="A2716317V">[1]AustralianNA2!$CB$1:$CB$10,[1]AustralianNA2!$CB$72:$CB$244</definedName>
    <definedName name="A2716317V_Data">[1]AustralianNA2!$CB$72:$CB$244</definedName>
    <definedName name="A2716317V_Latest">[1]AustralianNA2!$CB$244</definedName>
    <definedName name="A2716318W">[1]AustralianNA2!$CC$1:$CC$10,[1]AustralianNA2!$CC$72:$CC$244</definedName>
    <definedName name="A2716318W_Data">[1]AustralianNA2!$CC$72:$CC$244</definedName>
    <definedName name="A2716318W_Latest">[1]AustralianNA2!$CC$244</definedName>
    <definedName name="A2716319X">[1]AustralianNA2!$CD$1:$CD$10,[1]AustralianNA2!$CD$72:$CD$244</definedName>
    <definedName name="A2716319X_Data">[1]AustralianNA2!$CD$72:$CD$244</definedName>
    <definedName name="A2716319X_Latest">[1]AustralianNA2!$CD$244</definedName>
    <definedName name="A2716320J">[1]AustralianNA2!$CE$1:$CE$10,[1]AustralianNA2!$CE$72:$CE$244</definedName>
    <definedName name="A2716320J_Data">[1]AustralianNA2!$CE$72:$CE$244</definedName>
    <definedName name="A2716320J_Latest">[1]AustralianNA2!$CE$244</definedName>
    <definedName name="A2716321K">[1]AustralianNA2!$CJ$1:$CJ$10,[1]AustralianNA2!$CJ$72:$CJ$244</definedName>
    <definedName name="A2716321K_Data">[1]AustralianNA2!$CJ$72:$CJ$244</definedName>
    <definedName name="A2716321K_Latest">[1]AustralianNA2!$CJ$244</definedName>
    <definedName name="A2716322L">[1]AustralianNA2!$CG$1:$CG$10,[1]AustralianNA2!$CG$72:$CG$244</definedName>
    <definedName name="A2716322L_Data">[1]AustralianNA2!$CG$72:$CG$244</definedName>
    <definedName name="A2716322L_Latest">[1]AustralianNA2!$CG$244</definedName>
    <definedName name="A2716325V">[1]AustralianNA2!$CI$1:$CI$10,[1]AustralianNA2!$CI$72:$CI$244</definedName>
    <definedName name="A2716325V_Data">[1]AustralianNA2!$CI$72:$CI$244</definedName>
    <definedName name="A2716325V_Latest">[1]AustralianNA2!$CI$244</definedName>
    <definedName name="A2716326W">[1]AustralianNA2!$CM$1:$CM$10,[1]AustralianNA2!$CM$72:$CM$244</definedName>
    <definedName name="A2716326W_Data">[1]AustralianNA2!$CM$72:$CM$244</definedName>
    <definedName name="A2716326W_Latest">[1]AustralianNA2!$CM$244</definedName>
    <definedName name="A2716327X">[1]AustralianNA2!$CP$1:$CP$10,[1]AustralianNA2!$CP$72:$CP$244</definedName>
    <definedName name="A2716327X_Data">[1]AustralianNA2!$CP$72:$CP$244</definedName>
    <definedName name="A2716327X_Latest">[1]AustralianNA2!$CP$244</definedName>
    <definedName name="A2716328A">[1]AustralianNA2!$CS$1:$CS$10,[1]AustralianNA2!$CS$72:$CS$244</definedName>
    <definedName name="A2716328A_Data">[1]AustralianNA2!$CS$72:$CS$244</definedName>
    <definedName name="A2716328A_Latest">[1]AustralianNA2!$CS$244</definedName>
    <definedName name="A2716329C">[1]AustralianNA2!$CV$1:$CV$10,[1]AustralianNA2!$CV$72:$CV$244</definedName>
    <definedName name="A2716329C_Data">[1]AustralianNA2!$CV$72:$CV$244</definedName>
    <definedName name="A2716329C_Latest">[1]AustralianNA2!$CV$244</definedName>
    <definedName name="A2716330L">[1]AustralianNA2!$CW$1:$CW$10,[1]AustralianNA2!$CW$72:$CW$244</definedName>
    <definedName name="A2716330L_Data">[1]AustralianNA2!$CW$72:$CW$244</definedName>
    <definedName name="A2716330L_Latest">[1]AustralianNA2!$CW$244</definedName>
    <definedName name="A2716331R">[1]AustralianNA2!$CX$1:$CX$10,[1]AustralianNA2!$CX$72:$CX$244</definedName>
    <definedName name="A2716331R_Data">[1]AustralianNA2!$CX$72:$CX$244</definedName>
    <definedName name="A2716331R_Latest">[1]AustralianNA2!$CX$244</definedName>
    <definedName name="A2716332T">[1]AustralianNA2!$CY$1:$CY$10,[1]AustralianNA2!$CY$72:$CY$244</definedName>
    <definedName name="A2716332T_Data">[1]AustralianNA2!$CY$72:$CY$244</definedName>
    <definedName name="A2716332T_Latest">[1]AustralianNA2!$CY$244</definedName>
    <definedName name="A2716333V">[1]AustralianNA2!$CZ$1:$CZ$10,[1]AustralianNA2!$CZ$72:$CZ$244</definedName>
    <definedName name="A2716333V_Data">[1]AustralianNA2!$CZ$72:$CZ$244</definedName>
    <definedName name="A2716333V_Latest">[1]AustralianNA2!$CZ$244</definedName>
    <definedName name="A2716334W">[1]AustralianNA2!$DA$1:$DA$10,[1]AustralianNA2!$DA$72:$DA$244</definedName>
    <definedName name="A2716334W_Data">[1]AustralianNA2!$DA$72:$DA$244</definedName>
    <definedName name="A2716334W_Latest">[1]AustralianNA2!$DA$244</definedName>
    <definedName name="A2716335X">[1]AustralianNA2!$DB$1:$DB$10,[1]AustralianNA2!$DB$72:$DB$244</definedName>
    <definedName name="A2716335X_Data">[1]AustralianNA2!$DB$72:$DB$244</definedName>
    <definedName name="A2716335X_Latest">[1]AustralianNA2!$DB$244</definedName>
    <definedName name="A2716378X">[1]AustralianNA2!$D$1:$D$10,[1]AustralianNA2!$D$71:$D$244</definedName>
    <definedName name="A2716378X_Data">[1]AustralianNA2!$D$71:$D$244</definedName>
    <definedName name="A2716378X_Latest">[1]AustralianNA2!$D$244</definedName>
    <definedName name="A2716379A">[1]AustralianNA2!$B$1:$B$10,[1]AustralianNA2!$B$71:$B$244</definedName>
    <definedName name="A2716379A_Data">[1]AustralianNA2!$B$71:$B$244</definedName>
    <definedName name="A2716379A_Latest">[1]AustralianNA2!$B$244</definedName>
    <definedName name="A2716380K">[1]AustralianNA2!$C$1:$C$10,[1]AustralianNA2!$C$71:$C$244</definedName>
    <definedName name="A2716380K_Data">[1]AustralianNA2!$C$71:$C$244</definedName>
    <definedName name="A2716380K_Latest">[1]AustralianNA2!$C$244</definedName>
    <definedName name="A2716381L">[1]AustralianNA2!$K$1:$K$10,[1]AustralianNA2!$K$71:$K$244</definedName>
    <definedName name="A2716381L_Data">[1]AustralianNA2!$K$71:$K$244</definedName>
    <definedName name="A2716381L_Latest">[1]AustralianNA2!$K$244</definedName>
    <definedName name="A2716382R">[1]AustralianNA2!$J$1:$J$10,[1]AustralianNA2!$J$115:$J$244</definedName>
    <definedName name="A2716382R_Data">[1]AustralianNA2!$J$115:$J$244</definedName>
    <definedName name="A2716382R_Latest">[1]AustralianNA2!$J$244</definedName>
    <definedName name="A2716383T">[1]AustralianNA2!$I$1:$I$10,[1]AustralianNA2!$I$71:$I$244</definedName>
    <definedName name="A2716383T_Data">[1]AustralianNA2!$I$71:$I$244</definedName>
    <definedName name="A2716383T_Latest">[1]AustralianNA2!$I$244</definedName>
    <definedName name="A2716384V">[1]AustralianNA2!$Q$1:$Q$10,[1]AustralianNA2!$Q$71:$Q$244</definedName>
    <definedName name="A2716384V_Data">[1]AustralianNA2!$Q$71:$Q$244</definedName>
    <definedName name="A2716384V_Latest">[1]AustralianNA2!$Q$244</definedName>
    <definedName name="A2716385W">[1]AustralianNA2!$L$1:$L$10,[1]AustralianNA2!$L$83:$L$244</definedName>
    <definedName name="A2716385W_Data">[1]AustralianNA2!$L$83:$L$244</definedName>
    <definedName name="A2716385W_Latest">[1]AustralianNA2!$L$244</definedName>
    <definedName name="A2716386X">[1]AustralianNA2!$N$1:$N$10,[1]AustralianNA2!$N$83:$N$244</definedName>
    <definedName name="A2716386X_Data">[1]AustralianNA2!$N$83:$N$244</definedName>
    <definedName name="A2716386X_Latest">[1]AustralianNA2!$N$244</definedName>
    <definedName name="A2716387A">[1]AustralianNA2!$O$1:$O$10,[1]AustralianNA2!$O$83:$O$244</definedName>
    <definedName name="A2716387A_Data">[1]AustralianNA2!$O$83:$O$244</definedName>
    <definedName name="A2716387A_Latest">[1]AustralianNA2!$O$244</definedName>
    <definedName name="A2716389F">[1]AustralianNA2!$M$1:$M$10,[1]AustralianNA2!$M$83:$M$244</definedName>
    <definedName name="A2716389F_Data">[1]AustralianNA2!$M$83:$M$244</definedName>
    <definedName name="A2716389F_Latest">[1]AustralianNA2!$M$244</definedName>
    <definedName name="A2716393W">[1]AustralianNA2!$R$1:$R$10,[1]AustralianNA2!$R$71:$R$244</definedName>
    <definedName name="A2716393W_Data">[1]AustralianNA2!$R$71:$R$244</definedName>
    <definedName name="A2716393W_Latest">[1]AustralianNA2!$R$244</definedName>
    <definedName name="A2716394X">[1]AustralianNA2!$S$1:$S$10,[1]AustralianNA2!$S$71:$S$244</definedName>
    <definedName name="A2716394X_Data">[1]AustralianNA2!$S$71:$S$244</definedName>
    <definedName name="A2716394X_Latest">[1]AustralianNA2!$S$244</definedName>
    <definedName name="A2716395A">[1]AustralianNA2!$T$1:$T$10,[1]AustralianNA2!$T$71:$T$244</definedName>
    <definedName name="A2716395A_Data">[1]AustralianNA2!$T$71:$T$244</definedName>
    <definedName name="A2716395A_Latest">[1]AustralianNA2!$T$244</definedName>
    <definedName name="A2716396C">[1]AustralianNA2!$Y$1:$Y$10,[1]AustralianNA2!$Y$71:$Y$244</definedName>
    <definedName name="A2716396C_Data">[1]AustralianNA2!$Y$71:$Y$244</definedName>
    <definedName name="A2716396C_Latest">[1]AustralianNA2!$Y$244</definedName>
    <definedName name="A2716397F">[1]AustralianNA2!$Z$1:$Z$10,[1]AustralianNA2!$Z$71:$Z$244</definedName>
    <definedName name="A2716397F_Data">[1]AustralianNA2!$Z$71:$Z$244</definedName>
    <definedName name="A2716397F_Latest">[1]AustralianNA2!$Z$244</definedName>
    <definedName name="A2716398J">[1]AustralianNA2!$AA$1:$AA$10,[1]AustralianNA2!$AA$71:$AA$244</definedName>
    <definedName name="A2716398J_Data">[1]AustralianNA2!$AA$71:$AA$244</definedName>
    <definedName name="A2716398J_Latest">[1]AustralianNA2!$AA$244</definedName>
    <definedName name="A2716399K">[1]AustralianNA2!$AB$1:$AB$10,[1]AustralianNA2!$AB$71:$AB$244</definedName>
    <definedName name="A2716399K_Data">[1]AustralianNA2!$AB$71:$AB$244</definedName>
    <definedName name="A2716399K_Latest">[1]AustralianNA2!$AB$244</definedName>
    <definedName name="A2716400J">[1]AustralianNA2!$AG$1:$AG$10,[1]AustralianNA2!$AG$71:$AG$244</definedName>
    <definedName name="A2716400J_Data">[1]AustralianNA2!$AG$71:$AG$244</definedName>
    <definedName name="A2716400J_Latest">[1]AustralianNA2!$AG$244</definedName>
    <definedName name="A2716401K">[1]AustralianNA2!$AD$1:$AD$10,[1]AustralianNA2!$AD$71:$AD$244</definedName>
    <definedName name="A2716401K_Data">[1]AustralianNA2!$AD$71:$AD$244</definedName>
    <definedName name="A2716401K_Latest">[1]AustralianNA2!$AD$244</definedName>
    <definedName name="A2716404T">[1]AustralianNA2!$AF$1:$AF$10,[1]AustralianNA2!$AF$71:$AF$244</definedName>
    <definedName name="A2716404T_Data">[1]AustralianNA2!$AF$71:$AF$244</definedName>
    <definedName name="A2716404T_Latest">[1]AustralianNA2!$AF$244</definedName>
    <definedName name="A2716405V">[1]AustralianNA2!$AJ$1:$AJ$10,[1]AustralianNA2!$AJ$71:$AJ$244</definedName>
    <definedName name="A2716405V_Data">[1]AustralianNA2!$AJ$71:$AJ$244</definedName>
    <definedName name="A2716405V_Latest">[1]AustralianNA2!$AJ$244</definedName>
    <definedName name="A2716406W">[1]AustralianNA2!$AM$1:$AM$10,[1]AustralianNA2!$AM$71:$AM$244</definedName>
    <definedName name="A2716406W_Data">[1]AustralianNA2!$AM$71:$AM$244</definedName>
    <definedName name="A2716406W_Latest">[1]AustralianNA2!$AM$244</definedName>
    <definedName name="A2716407X">[1]AustralianNA2!$AP$1:$AP$10,[1]AustralianNA2!$AP$71:$AP$244</definedName>
    <definedName name="A2716407X_Data">[1]AustralianNA2!$AP$71:$AP$244</definedName>
    <definedName name="A2716407X_Latest">[1]AustralianNA2!$AP$244</definedName>
    <definedName name="A2716408A">[1]AustralianNA2!$AS$1:$AS$10,[1]AustralianNA2!$AS$71:$AS$244</definedName>
    <definedName name="A2716408A_Data">[1]AustralianNA2!$AS$71:$AS$244</definedName>
    <definedName name="A2716408A_Latest">[1]AustralianNA2!$AS$244</definedName>
    <definedName name="A2716409C">[1]AustralianNA2!$AT$1:$AT$10,[1]AustralianNA2!$AT$71:$AT$244</definedName>
    <definedName name="A2716409C_Data">[1]AustralianNA2!$AT$71:$AT$244</definedName>
    <definedName name="A2716409C_Latest">[1]AustralianNA2!$AT$244</definedName>
    <definedName name="A2716410L">[1]AustralianNA2!$AU$1:$AU$10,[1]AustralianNA2!$AU$71:$AU$244</definedName>
    <definedName name="A2716410L_Data">[1]AustralianNA2!$AU$71:$AU$244</definedName>
    <definedName name="A2716410L_Latest">[1]AustralianNA2!$AU$244</definedName>
    <definedName name="A2716411R">[1]AustralianNA2!$AV$1:$AV$10,[1]AustralianNA2!$AV$71:$AV$244</definedName>
    <definedName name="A2716411R_Data">[1]AustralianNA2!$AV$71:$AV$244</definedName>
    <definedName name="A2716411R_Latest">[1]AustralianNA2!$AV$244</definedName>
    <definedName name="A2716412T">[1]AustralianNA2!$AW$1:$AW$10,[1]AustralianNA2!$AW$71:$AW$244</definedName>
    <definedName name="A2716412T_Data">[1]AustralianNA2!$AW$71:$AW$244</definedName>
    <definedName name="A2716412T_Latest">[1]AustralianNA2!$AW$244</definedName>
    <definedName name="A2716413V">[1]AustralianNA2!$AX$1:$AX$10,[1]AustralianNA2!$AX$71:$AX$244</definedName>
    <definedName name="A2716413V_Data">[1]AustralianNA2!$AX$71:$AX$244</definedName>
    <definedName name="A2716413V_Latest">[1]AustralianNA2!$AX$244</definedName>
    <definedName name="A2716414W">[1]AustralianNA2!$AY$1:$AY$10,[1]AustralianNA2!$AY$71:$AY$244</definedName>
    <definedName name="A2716414W_Data">[1]AustralianNA2!$AY$71:$AY$244</definedName>
    <definedName name="A2716414W_Latest">[1]AustralianNA2!$AY$244</definedName>
    <definedName name="A2716584L">[1]AustralianNA3!$BR$1:$BR$10,[1]AustralianNA3!$BR$72:$BR$244</definedName>
    <definedName name="A2716584L_Data">[1]AustralianNA3!$BR$72:$BR$244</definedName>
    <definedName name="A2716584L_Latest">[1]AustralianNA3!$BR$244</definedName>
    <definedName name="A2716585R">[1]AustralianNA2!$EY$1:$EY$10,[1]AustralianNA2!$EY$71:$EY$244</definedName>
    <definedName name="A2716585R_Data">[1]AustralianNA2!$EY$71:$EY$244</definedName>
    <definedName name="A2716585R_Latest">[1]AustralianNA2!$EY$244</definedName>
    <definedName name="A2716587V">[1]AustralianNA2!$U$1:$U$10,[1]AustralianNA2!$U$71:$U$244</definedName>
    <definedName name="A2716587V_Data">[1]AustralianNA2!$U$71:$U$244</definedName>
    <definedName name="A2716587V_Latest">[1]AustralianNA2!$U$244</definedName>
    <definedName name="A3348484C">[1]AustralianNA2!$AC$1:$AC$10,[1]AustralianNA2!$AC$71:$AC$244</definedName>
    <definedName name="A3348484C_Data">[1]AustralianNA2!$AC$71:$AC$244</definedName>
    <definedName name="A3348484C_Latest">[1]AustralianNA2!$AC$244</definedName>
    <definedName name="A3348485F">[1]AustralianNA2!$AE$1:$AE$10,[1]AustralianNA2!$AE$71:$AE$244</definedName>
    <definedName name="A3348485F_Data">[1]AustralianNA2!$AE$71:$AE$244</definedName>
    <definedName name="A3348485F_Latest">[1]AustralianNA2!$AE$244</definedName>
    <definedName name="A3348486J">[1]AustralianNA2!$CF$1:$CF$10,[1]AustralianNA2!$CF$72:$CF$244</definedName>
    <definedName name="A3348486J_Data">[1]AustralianNA2!$CF$72:$CF$244</definedName>
    <definedName name="A3348486J_Latest">[1]AustralianNA2!$CF$244</definedName>
    <definedName name="A3348487K">[1]AustralianNA2!$CH$1:$CH$10,[1]AustralianNA2!$CH$72:$CH$244</definedName>
    <definedName name="A3348487K_Data">[1]AustralianNA2!$CH$72:$CH$244</definedName>
    <definedName name="A3348487K_Latest">[1]AustralianNA2!$CH$244</definedName>
    <definedName name="A3348488L">[1]AustralianNA2!$EH$1:$EH$10,[1]AustralianNA2!$EH$71:$EH$244</definedName>
    <definedName name="A3348488L_Data">[1]AustralianNA2!$EH$71:$EH$244</definedName>
    <definedName name="A3348488L_Latest">[1]AustralianNA2!$EH$244</definedName>
    <definedName name="A3348489R">[1]AustralianNA2!$EJ$1:$EJ$10,[1]AustralianNA2!$EJ$71:$EJ$244</definedName>
    <definedName name="A3348489R_Data">[1]AustralianNA2!$EJ$71:$EJ$244</definedName>
    <definedName name="A3348489R_Latest">[1]AustralianNA2!$EJ$244</definedName>
    <definedName name="A3348490X">[1]AustralianNA2!$GK$1:$GK$10,[1]AustralianNA2!$GK$72:$GK$244</definedName>
    <definedName name="A3348490X_Data">[1]AustralianNA2!$GK$72:$GK$244</definedName>
    <definedName name="A3348490X_Latest">[1]AustralianNA2!$GK$244</definedName>
    <definedName name="A3348491A">[1]AustralianNA2!$GM$1:$GM$10,[1]AustralianNA2!$GM$72:$GM$244</definedName>
    <definedName name="A3348491A_Data">[1]AustralianNA2!$GM$72:$GM$244</definedName>
    <definedName name="A3348491A_Latest">[1]AustralianNA2!$GM$244</definedName>
    <definedName name="A3348492C">[1]AustralianNA2!$IM$1:$IM$10,[1]AustralianNA2!$IM$71:$IM$244</definedName>
    <definedName name="A3348492C_Data">[1]AustralianNA2!$IM$71:$IM$244</definedName>
    <definedName name="A3348492C_Latest">[1]AustralianNA2!$IM$244</definedName>
    <definedName name="A3348493F">[1]AustralianNA2!$IO$1:$IO$10,[1]AustralianNA2!$IO$71:$IO$244</definedName>
    <definedName name="A3348493F_Data">[1]AustralianNA2!$IO$71:$IO$244</definedName>
    <definedName name="A3348493F_Latest">[1]AustralianNA2!$IO$244</definedName>
    <definedName name="A3348494J">[1]AustralianNA3!$AZ$1:$AZ$10,[1]AustralianNA3!$AZ$72:$AZ$244</definedName>
    <definedName name="A3348494J_Data">[1]AustralianNA3!$AZ$72:$AZ$244</definedName>
    <definedName name="A3348494J_Latest">[1]AustralianNA3!$AZ$244</definedName>
    <definedName name="A3348495K">[1]AustralianNA3!$BB$1:$BB$10,[1]AustralianNA3!$BB$72:$BB$244</definedName>
    <definedName name="A3348495K_Data">[1]AustralianNA3!$BB$72:$BB$244</definedName>
    <definedName name="A3348495K_Latest">[1]AustralianNA3!$BB$244</definedName>
    <definedName name="A3605670A">[1]AustralianNA2!$FM$1:$FM$10,[1]AustralianNA2!$FM$116:$FM$244</definedName>
    <definedName name="A3605670A_Data">[1]AustralianNA2!$FM$116:$FM$244</definedName>
    <definedName name="A3605670A_Latest">[1]AustralianNA2!$FM$244</definedName>
    <definedName name="A3605672F">[1]AustralianNA2!$FN$1:$FN$10,[1]AustralianNA2!$FN$116:$FN$244</definedName>
    <definedName name="A3605672F_Data">[1]AustralianNA2!$FN$116:$FN$244</definedName>
    <definedName name="A3605672F_Latest">[1]AustralianNA2!$FN$244</definedName>
    <definedName name="A3605673J">[1]AustralianNA2!$HP$1:$HP$10,[1]AustralianNA2!$HP$115:$HP$244</definedName>
    <definedName name="A3605673J_Data">[1]AustralianNA2!$HP$115:$HP$244</definedName>
    <definedName name="A3605673J_Latest">[1]AustralianNA2!$HP$244</definedName>
    <definedName name="A3605674K">[1]AustralianNA2!$BH$1:$BH$10,[1]AustralianNA2!$BH$116:$BH$244</definedName>
    <definedName name="A3605674K_Data">[1]AustralianNA2!$BH$116:$BH$244</definedName>
    <definedName name="A3605674K_Latest">[1]AustralianNA2!$BH$244</definedName>
    <definedName name="A3605676R">[1]AustralianNA2!$BI$1:$BI$10,[1]AustralianNA2!$BI$116:$BI$244</definedName>
    <definedName name="A3605676R_Data">[1]AustralianNA2!$BI$116:$BI$244</definedName>
    <definedName name="A3605676R_Latest">[1]AustralianNA2!$BI$244</definedName>
    <definedName name="A3605677T">[1]AustralianNA2!$HO$1:$HO$10,[1]AustralianNA2!$HO$115:$HO$244</definedName>
    <definedName name="A3605677T_Data">[1]AustralianNA2!$HO$115:$HO$244</definedName>
    <definedName name="A3605677T_Latest">[1]AustralianNA2!$HO$244</definedName>
    <definedName name="A3606066X">[1]AustralianNA2!$DJ$1:$DJ$10,[1]AustralianNA2!$DJ$115:$DJ$244</definedName>
    <definedName name="A3606066X_Data">[1]AustralianNA2!$DJ$115:$DJ$244</definedName>
    <definedName name="A3606066X_Latest">[1]AustralianNA2!$DJ$244</definedName>
    <definedName name="A3606067A">[1]AustralianNA2!$DK$1:$DK$10,[1]AustralianNA2!$DK$115:$DK$244</definedName>
    <definedName name="A3606067A_Data">[1]AustralianNA2!$DK$115:$DK$244</definedName>
    <definedName name="A3606067A_Latest">[1]AustralianNA2!$DK$244</definedName>
    <definedName name="A3606069F">[1]AustralianNA2!$E$1:$E$10,[1]AustralianNA2!$E$115:$E$244</definedName>
    <definedName name="A3606069F_Data">[1]AustralianNA2!$E$115:$E$244</definedName>
    <definedName name="A3606069F_Latest">[1]AustralianNA2!$E$244</definedName>
    <definedName name="A3606070R">[1]AustralianNA2!$F$1:$F$10,[1]AustralianNA2!$F$115:$F$244</definedName>
    <definedName name="A3606070R_Data">[1]AustralianNA2!$F$115:$F$244</definedName>
    <definedName name="A3606070R_Latest">[1]AustralianNA2!$F$244</definedName>
    <definedName name="A3606072V">[1]AustralianNA3!$AB$1:$AB$10,[1]AustralianNA3!$AB$116:$AB$244</definedName>
    <definedName name="A3606072V_Data">[1]AustralianNA3!$AB$116:$AB$244</definedName>
    <definedName name="A3606072V_Latest">[1]AustralianNA3!$AB$244</definedName>
    <definedName name="A3606073W">[1]AustralianNA3!$AC$1:$AC$10,[1]AustralianNA3!$AC$116:$AC$244</definedName>
    <definedName name="A3606073W_Data">[1]AustralianNA3!$AC$116:$AC$244</definedName>
    <definedName name="A3606073W_Latest">[1]AustralianNA3!$AC$244</definedName>
    <definedName name="A83722605X">[1]AustralianNA2!$G$1:$G$10,[1]AustralianNA2!$G$115:$G$244</definedName>
    <definedName name="A83722605X_Data">[1]AustralianNA2!$G$115:$G$244</definedName>
    <definedName name="A83722605X_Latest">[1]AustralianNA2!$G$244</definedName>
    <definedName name="A83722606A">[1]AustralianNA2!$FO$1:$FO$10,[1]AustralianNA2!$FO$116:$FO$244</definedName>
    <definedName name="A83722606A_Data">[1]AustralianNA2!$FO$116:$FO$244</definedName>
    <definedName name="A83722606A_Latest">[1]AustralianNA2!$FO$244</definedName>
    <definedName name="A83722607C">[1]AustralianNA2!$BJ$1:$BJ$10,[1]AustralianNA2!$BJ$116:$BJ$244</definedName>
    <definedName name="A83722607C_Data">[1]AustralianNA2!$BJ$116:$BJ$244</definedName>
    <definedName name="A83722607C_Latest">[1]AustralianNA2!$BJ$244</definedName>
    <definedName name="A83722608F">[1]AustralianNA2!$HR$1:$HR$10,[1]AustralianNA2!$HR$115:$HR$244</definedName>
    <definedName name="A83722608F_Data">[1]AustralianNA2!$HR$115:$HR$244</definedName>
    <definedName name="A83722608F_Latest">[1]AustralianNA2!$HR$244</definedName>
    <definedName name="A83722609J">[1]AustralianNA2!$DM$1:$DM$10,[1]AustralianNA2!$DM$115:$DM$244</definedName>
    <definedName name="A83722609J_Data">[1]AustralianNA2!$DM$115:$DM$244</definedName>
    <definedName name="A83722609J_Latest">[1]AustralianNA2!$DM$244</definedName>
    <definedName name="A83722610T">[1]AustralianNA2!$H$1:$H$10,[1]AustralianNA2!$H$115:$H$244</definedName>
    <definedName name="A83722610T_Data">[1]AustralianNA2!$H$115:$H$244</definedName>
    <definedName name="A83722610T_Latest">[1]AustralianNA2!$H$244</definedName>
    <definedName name="A83722611V">[1]AustralianNA2!$FP$1:$FP$10,[1]AustralianNA2!$FP$116:$FP$244</definedName>
    <definedName name="A83722611V_Data">[1]AustralianNA2!$FP$116:$FP$244</definedName>
    <definedName name="A83722611V_Latest">[1]AustralianNA2!$FP$244</definedName>
    <definedName name="A83722612W">[1]AustralianNA2!$BK$1:$BK$10,[1]AustralianNA2!$BK$116:$BK$244</definedName>
    <definedName name="A83722612W_Data">[1]AustralianNA2!$BK$116:$BK$244</definedName>
    <definedName name="A83722612W_Latest">[1]AustralianNA2!$BK$244</definedName>
    <definedName name="A83722613X">[1]AustralianNA3!$AE$1:$AE$10,[1]AustralianNA3!$AE$116:$AE$244</definedName>
    <definedName name="A83722613X_Data">[1]AustralianNA3!$AE$116:$AE$244</definedName>
    <definedName name="A83722613X_Latest">[1]AustralianNA3!$AE$244</definedName>
    <definedName name="A83722620W">[1]AustralianNA2!$HQ$1:$HQ$10,[1]AustralianNA2!$HQ$115:$HQ$244</definedName>
    <definedName name="A83722620W_Data">[1]AustralianNA2!$HQ$115:$HQ$244</definedName>
    <definedName name="A83722620W_Latest">[1]AustralianNA2!$HQ$244</definedName>
    <definedName name="A83722621X">[1]AustralianNA2!$DL$1:$DL$10,[1]AustralianNA2!$DL$115:$DL$244</definedName>
    <definedName name="A83722621X_Data">[1]AustralianNA2!$DL$115:$DL$244</definedName>
    <definedName name="A83722621X_Latest">[1]AustralianNA2!$DL$244</definedName>
    <definedName name="A83722622A">[1]AustralianNA3!$AD$1:$AD$10,[1]AustralianNA3!$AD$116:$AD$244</definedName>
    <definedName name="A83722622A_Data">[1]AustralianNA3!$AD$116:$AD$244</definedName>
    <definedName name="A83722622A_Latest">[1]AustralianNA3!$AD$244</definedName>
    <definedName name="A85124990W">[1]AustralianNA4!$R$1:$R$10,[1]AustralianNA4!$R$11:$R$128</definedName>
    <definedName name="A85124990W_Data">[1]AustralianNA4!$R$11:$R$128</definedName>
    <definedName name="A85124990W_Latest">[1]AustralianNA4!$R$128</definedName>
    <definedName name="A85124991X">[1]AustralianNA4!$S$1:$S$10,[1]AustralianNA4!$S$11:$S$128</definedName>
    <definedName name="A85124991X_Data">[1]AustralianNA4!$S$11:$S$128</definedName>
    <definedName name="A85124991X_Latest">[1]AustralianNA4!$S$128</definedName>
    <definedName name="A85124992A">[1]AustralianNA4!$T$1:$T$10,[1]AustralianNA4!$T$11:$T$128</definedName>
    <definedName name="A85124992A_Data">[1]AustralianNA4!$T$11:$T$128</definedName>
    <definedName name="A85124992A_Latest">[1]AustralianNA4!$T$128</definedName>
    <definedName name="A85124993C">[1]AustralianNA4!$U$1:$U$10,[1]AustralianNA4!$U$11:$U$128</definedName>
    <definedName name="A85124993C_Data">[1]AustralianNA4!$U$11:$U$128</definedName>
    <definedName name="A85124993C_Latest">[1]AustralianNA4!$U$128</definedName>
    <definedName name="A85124994F">[1]AustralianNA4!$V$1:$V$10,[1]AustralianNA4!$V$11:$V$128</definedName>
    <definedName name="A85124994F_Data">[1]AustralianNA4!$V$11:$V$128</definedName>
    <definedName name="A85124994F_Latest">[1]AustralianNA4!$V$128</definedName>
    <definedName name="A85124995J">[1]AustralianNA4!$W$1:$W$10,[1]AustralianNA4!$W$11:$W$128</definedName>
    <definedName name="A85124995J_Data">[1]AustralianNA4!$W$11:$W$128</definedName>
    <definedName name="A85124995J_Latest">[1]AustralianNA4!$W$128</definedName>
    <definedName name="A85124996K">[1]AustralianNA4!$X$1:$X$10,[1]AustralianNA4!$X$11:$X$128</definedName>
    <definedName name="A85124996K_Data">[1]AustralianNA4!$X$11:$X$128</definedName>
    <definedName name="A85124996K_Latest">[1]AustralianNA4!$X$128</definedName>
    <definedName name="A85124997L">[1]AustralianNA4!$Y$1:$Y$10,[1]AustralianNA4!$Y$11:$Y$128</definedName>
    <definedName name="A85124997L_Data">[1]AustralianNA4!$Y$11:$Y$128</definedName>
    <definedName name="A85124997L_Latest">[1]AustralianNA4!$Y$128</definedName>
    <definedName name="A85124998R">[1]AustralianNA4!$Z$1:$Z$10,[1]AustralianNA4!$Z$11:$Z$128</definedName>
    <definedName name="A85124998R_Data">[1]AustralianNA4!$Z$11:$Z$128</definedName>
    <definedName name="A85124998R_Latest">[1]AustralianNA4!$Z$128</definedName>
    <definedName name="A85124999T">[1]AustralianNA4!$AA$1:$AA$10,[1]AustralianNA4!$AA$11:$AA$128</definedName>
    <definedName name="A85124999T_Data">[1]AustralianNA4!$AA$11:$AA$128</definedName>
    <definedName name="A85124999T_Latest">[1]AustralianNA4!$AA$128</definedName>
    <definedName name="A85125000T">[1]AustralianNA4!$AC$1:$AC$10,[1]AustralianNA4!$AC$11:$AC$128</definedName>
    <definedName name="A85125000T_Data">[1]AustralianNA4!$AC$11:$AC$128</definedName>
    <definedName name="A85125000T_Latest">[1]AustralianNA4!$AC$128</definedName>
    <definedName name="A85125001V">[1]AustralianNA4!$AD$1:$AD$10,[1]AustralianNA4!$AD$11:$AD$128</definedName>
    <definedName name="A85125001V_Data">[1]AustralianNA4!$AD$11:$AD$128</definedName>
    <definedName name="A85125001V_Latest">[1]AustralianNA4!$AD$128</definedName>
    <definedName name="A85125002W">[1]AustralianNA4!$AE$1:$AE$10,[1]AustralianNA4!$AE$11:$AE$128</definedName>
    <definedName name="A85125002W_Data">[1]AustralianNA4!$AE$11:$AE$128</definedName>
    <definedName name="A85125002W_Latest">[1]AustralianNA4!$AE$128</definedName>
    <definedName name="A85125003X">[1]AustralianNA4!$AF$1:$AF$10,[1]AustralianNA4!$AF$11:$AF$128</definedName>
    <definedName name="A85125003X_Data">[1]AustralianNA4!$AF$11:$AF$128</definedName>
    <definedName name="A85125003X_Latest">[1]AustralianNA4!$AF$128</definedName>
    <definedName name="A85125004A">[1]AustralianNA4!$AG$1:$AG$10,[1]AustralianNA4!$AG$11:$AG$128</definedName>
    <definedName name="A85125004A_Data">[1]AustralianNA4!$AG$11:$AG$128</definedName>
    <definedName name="A85125004A_Latest">[1]AustralianNA4!$AG$128</definedName>
    <definedName name="A85125005C">[1]AustralianNA4!$AH$1:$AH$10,[1]AustralianNA4!$AH$11:$AH$128</definedName>
    <definedName name="A85125005C_Data">[1]AustralianNA4!$AH$11:$AH$128</definedName>
    <definedName name="A85125005C_Latest">[1]AustralianNA4!$AH$128</definedName>
    <definedName name="A85125006F">[1]AustralianNA4!$AI$1:$AI$10,[1]AustralianNA4!$AI$11:$AI$128</definedName>
    <definedName name="A85125006F_Data">[1]AustralianNA4!$AI$11:$AI$128</definedName>
    <definedName name="A85125006F_Latest">[1]AustralianNA4!$AI$128</definedName>
    <definedName name="A85125007J">[1]AustralianNA4!$AJ$1:$AJ$10,[1]AustralianNA4!$AJ$11:$AJ$128</definedName>
    <definedName name="A85125007J_Data">[1]AustralianNA4!$AJ$11:$AJ$128</definedName>
    <definedName name="A85125007J_Latest">[1]AustralianNA4!$AJ$128</definedName>
    <definedName name="A85125008K">[1]AustralianNA4!$AK$1:$AK$10,[1]AustralianNA4!$AK$11:$AK$128</definedName>
    <definedName name="A85125008K_Data">[1]AustralianNA4!$AK$11:$AK$128</definedName>
    <definedName name="A85125008K_Latest">[1]AustralianNA4!$AK$128</definedName>
    <definedName name="A85125009L">[1]AustralianNA4!$AL$1:$AL$10,[1]AustralianNA4!$AL$11:$AL$128</definedName>
    <definedName name="A85125009L_Data">[1]AustralianNA4!$AL$11:$AL$128</definedName>
    <definedName name="A85125009L_Latest">[1]AustralianNA4!$AL$128</definedName>
    <definedName name="A85125010W">[1]AustralianNA4!$AM$1:$AM$10,[1]AustralianNA4!$AM$11:$AM$128</definedName>
    <definedName name="A85125010W_Data">[1]AustralianNA4!$AM$11:$AM$128</definedName>
    <definedName name="A85125010W_Latest">[1]AustralianNA4!$AM$128</definedName>
    <definedName name="A85125011X">[1]AustralianNA4!$AN$1:$AN$10,[1]AustralianNA4!$AN$11:$AN$128</definedName>
    <definedName name="A85125011X_Data">[1]AustralianNA4!$AN$11:$AN$128</definedName>
    <definedName name="A85125011X_Latest">[1]AustralianNA4!$AN$128</definedName>
    <definedName name="A85125012A">[1]AustralianNA4!$AO$1:$AO$10,[1]AustralianNA4!$AO$11:$AO$128</definedName>
    <definedName name="A85125012A_Data">[1]AustralianNA4!$AO$11:$AO$128</definedName>
    <definedName name="A85125012A_Latest">[1]AustralianNA4!$AO$128</definedName>
    <definedName name="A85125013C">[1]AustralianNA4!$AP$1:$AP$10,[1]AustralianNA4!$AP$11:$AP$128</definedName>
    <definedName name="A85125013C_Data">[1]AustralianNA4!$AP$11:$AP$128</definedName>
    <definedName name="A85125013C_Latest">[1]AustralianNA4!$AP$128</definedName>
    <definedName name="A85125014F">[1]AustralianNA4!$AQ$1:$AQ$10,[1]AustralianNA4!$AQ$11:$AQ$128</definedName>
    <definedName name="A85125014F_Data">[1]AustralianNA4!$AQ$11:$AQ$128</definedName>
    <definedName name="A85125014F_Latest">[1]AustralianNA4!$AQ$128</definedName>
    <definedName name="A85125015J">[1]AustralianNA4!$AR$1:$AR$10,[1]AustralianNA4!$AR$11:$AR$128</definedName>
    <definedName name="A85125015J_Data">[1]AustralianNA4!$AR$11:$AR$128</definedName>
    <definedName name="A85125015J_Latest">[1]AustralianNA4!$AR$128</definedName>
    <definedName name="A85125016K">[1]AustralianNA4!$AS$1:$AS$10,[1]AustralianNA4!$AS$11:$AS$128</definedName>
    <definedName name="A85125016K_Data">[1]AustralianNA4!$AS$11:$AS$128</definedName>
    <definedName name="A85125016K_Latest">[1]AustralianNA4!$AS$128</definedName>
    <definedName name="A85125017L">[1]AustralianNA4!$AT$1:$AT$10,[1]AustralianNA4!$AT$11:$AT$128</definedName>
    <definedName name="A85125017L_Data">[1]AustralianNA4!$AT$11:$AT$128</definedName>
    <definedName name="A85125017L_Latest">[1]AustralianNA4!$AT$128</definedName>
    <definedName name="A85125018R">[1]AustralianNA4!$AU$1:$AU$10,[1]AustralianNA4!$AU$11:$AU$128</definedName>
    <definedName name="A85125018R_Data">[1]AustralianNA4!$AU$11:$AU$128</definedName>
    <definedName name="A85125018R_Latest">[1]AustralianNA4!$AU$128</definedName>
    <definedName name="A85125019T">[1]AustralianNA4!$AV$1:$AV$10,[1]AustralianNA4!$AV$11:$AV$128</definedName>
    <definedName name="A85125019T_Data">[1]AustralianNA4!$AV$11:$AV$128</definedName>
    <definedName name="A85125019T_Latest">[1]AustralianNA4!$AV$128</definedName>
    <definedName name="A85125020A">[1]AustralianNA4!$AW$1:$AW$10,[1]AustralianNA4!$AW$11:$AW$128</definedName>
    <definedName name="A85125020A_Data">[1]AustralianNA4!$AW$11:$AW$128</definedName>
    <definedName name="A85125020A_Latest">[1]AustralianNA4!$AW$128</definedName>
    <definedName name="A85125021C">[1]AustralianNA4!$AX$1:$AX$10,[1]AustralianNA4!$AX$11:$AX$128</definedName>
    <definedName name="A85125021C_Data">[1]AustralianNA4!$AX$11:$AX$128</definedName>
    <definedName name="A85125021C_Latest">[1]AustralianNA4!$AX$128</definedName>
    <definedName name="A85125022F">[1]AustralianNA4!$AY$1:$AY$10,[1]AustralianNA4!$AY$11:$AY$128</definedName>
    <definedName name="A85125022F_Data">[1]AustralianNA4!$AY$11:$AY$128</definedName>
    <definedName name="A85125022F_Latest">[1]AustralianNA4!$AY$128</definedName>
    <definedName name="A85125023J">[1]AustralianNA4!$AZ$1:$AZ$10,[1]AustralianNA4!$AZ$11:$AZ$128</definedName>
    <definedName name="A85125023J_Data">[1]AustralianNA4!$AZ$11:$AZ$128</definedName>
    <definedName name="A85125023J_Latest">[1]AustralianNA4!$AZ$128</definedName>
    <definedName name="A85125024K">[1]AustralianNA4!$BA$1:$BA$10,[1]AustralianNA4!$BA$11:$BA$128</definedName>
    <definedName name="A85125024K_Data">[1]AustralianNA4!$BA$11:$BA$128</definedName>
    <definedName name="A85125024K_Latest">[1]AustralianNA4!$BA$128</definedName>
    <definedName name="A85125025L">[1]AustralianNA4!$BB$1:$BB$10,[1]AustralianNA4!$BB$11:$BB$128</definedName>
    <definedName name="A85125025L_Data">[1]AustralianNA4!$BB$11:$BB$128</definedName>
    <definedName name="A85125025L_Latest">[1]AustralianNA4!$BB$128</definedName>
    <definedName name="A85125026R">[1]AustralianNA4!$BC$1:$BC$10,[1]AustralianNA4!$BC$11:$BC$128</definedName>
    <definedName name="A85125026R_Data">[1]AustralianNA4!$BC$11:$BC$128</definedName>
    <definedName name="A85125026R_Latest">[1]AustralianNA4!$BC$128</definedName>
    <definedName name="A85125027T">[1]AustralianNA4!$BD$1:$BD$10,[1]AustralianNA4!$BD$11:$BD$128</definedName>
    <definedName name="A85125027T_Data">[1]AustralianNA4!$BD$11:$BD$128</definedName>
    <definedName name="A85125027T_Latest">[1]AustralianNA4!$BD$128</definedName>
    <definedName name="A85125028V">[1]AustralianNA4!$BF$1:$BF$10,[1]AustralianNA4!$BF$11:$BF$128</definedName>
    <definedName name="A85125028V_Data">[1]AustralianNA4!$BF$11:$BF$128</definedName>
    <definedName name="A85125028V_Latest">[1]AustralianNA4!$BF$128</definedName>
    <definedName name="A85125029W">[1]AustralianNA4!$BG$1:$BG$10,[1]AustralianNA4!$BG$11:$BG$128</definedName>
    <definedName name="A85125029W_Data">[1]AustralianNA4!$BG$11:$BG$128</definedName>
    <definedName name="A85125029W_Latest">[1]AustralianNA4!$BG$128</definedName>
    <definedName name="A85125030F">[1]AustralianNA4!$BH$1:$BH$10,[1]AustralianNA4!$BH$11:$BH$128</definedName>
    <definedName name="A85125030F_Data">[1]AustralianNA4!$BH$11:$BH$128</definedName>
    <definedName name="A85125030F_Latest">[1]AustralianNA4!$BH$128</definedName>
    <definedName name="A85125031J">[1]AustralianNA4!$BI$1:$BI$10,[1]AustralianNA4!$BI$11:$BI$128</definedName>
    <definedName name="A85125031J_Data">[1]AustralianNA4!$BI$11:$BI$128</definedName>
    <definedName name="A85125031J_Latest">[1]AustralianNA4!$BI$128</definedName>
    <definedName name="A85125032K">[1]AustralianNA4!$BJ$1:$BJ$10,[1]AustralianNA4!$BJ$11:$BJ$128</definedName>
    <definedName name="A85125032K_Data">[1]AustralianNA4!$BJ$11:$BJ$128</definedName>
    <definedName name="A85125032K_Latest">[1]AustralianNA4!$BJ$128</definedName>
    <definedName name="A85125033L">[1]AustralianNA4!$BK$1:$BK$10,[1]AustralianNA4!$BK$11:$BK$128</definedName>
    <definedName name="A85125033L_Data">[1]AustralianNA4!$BK$11:$BK$128</definedName>
    <definedName name="A85125033L_Latest">[1]AustralianNA4!$BK$128</definedName>
    <definedName name="A85125034R">[1]AustralianNA4!$BL$1:$BL$10,[1]AustralianNA4!$BL$11:$BL$128</definedName>
    <definedName name="A85125034R_Data">[1]AustralianNA4!$BL$11:$BL$128</definedName>
    <definedName name="A85125034R_Latest">[1]AustralianNA4!$BL$128</definedName>
    <definedName name="A85125035T">[1]AustralianNA4!$BM$1:$BM$10,[1]AustralianNA4!$BM$11:$BM$128</definedName>
    <definedName name="A85125035T_Data">[1]AustralianNA4!$BM$11:$BM$128</definedName>
    <definedName name="A85125035T_Latest">[1]AustralianNA4!$BM$128</definedName>
    <definedName name="A85125036V">[1]AustralianNA4!$BN$1:$BN$10,[1]AustralianNA4!$BN$11:$BN$128</definedName>
    <definedName name="A85125036V_Data">[1]AustralianNA4!$BN$11:$BN$128</definedName>
    <definedName name="A85125036V_Latest">[1]AustralianNA4!$BN$128</definedName>
    <definedName name="A85125037W">[1]AustralianNA4!$BO$1:$BO$10,[1]AustralianNA4!$BO$11:$BO$128</definedName>
    <definedName name="A85125037W_Data">[1]AustralianNA4!$BO$11:$BO$128</definedName>
    <definedName name="A85125037W_Latest">[1]AustralianNA4!$BO$128</definedName>
    <definedName name="A85125038X">[1]AustralianNA4!$BP$1:$BP$10,[1]AustralianNA4!$BP$11:$BP$128</definedName>
    <definedName name="A85125038X_Data">[1]AustralianNA4!$BP$11:$BP$128</definedName>
    <definedName name="A85125038X_Latest">[1]AustralianNA4!$BP$128</definedName>
    <definedName name="A85125039A">[1]AustralianNA4!$BQ$1:$BQ$10,[1]AustralianNA4!$BQ$11:$BQ$128</definedName>
    <definedName name="A85125039A_Data">[1]AustralianNA4!$BQ$11:$BQ$128</definedName>
    <definedName name="A85125039A_Latest">[1]AustralianNA4!$BQ$128</definedName>
    <definedName name="A85125040K">[1]AustralianNA4!$BR$1:$BR$10,[1]AustralianNA4!$BR$11:$BR$128</definedName>
    <definedName name="A85125040K_Data">[1]AustralianNA4!$BR$11:$BR$128</definedName>
    <definedName name="A85125040K_Latest">[1]AustralianNA4!$BR$128</definedName>
    <definedName name="A85125041L">[1]AustralianNA4!$BS$1:$BS$10,[1]AustralianNA4!$BS$11:$BS$128</definedName>
    <definedName name="A85125041L_Data">[1]AustralianNA4!$BS$11:$BS$128</definedName>
    <definedName name="A85125041L_Latest">[1]AustralianNA4!$BS$128</definedName>
    <definedName name="A85125042R">[1]AustralianNA4!$BT$1:$BT$10,[1]AustralianNA4!$BT$11:$BT$128</definedName>
    <definedName name="A85125042R_Data">[1]AustralianNA4!$BT$11:$BT$128</definedName>
    <definedName name="A85125042R_Latest">[1]AustralianNA4!$BT$128</definedName>
    <definedName name="A85125043T">[1]AustralianNA4!$BU$1:$BU$10,[1]AustralianNA4!$BU$11:$BU$128</definedName>
    <definedName name="A85125043T_Data">[1]AustralianNA4!$BU$11:$BU$128</definedName>
    <definedName name="A85125043T_Latest">[1]AustralianNA4!$BU$128</definedName>
    <definedName name="A85125044V">[1]AustralianNA4!$BV$1:$BV$10,[1]AustralianNA4!$BV$11:$BV$128</definedName>
    <definedName name="A85125044V_Data">[1]AustralianNA4!$BV$11:$BV$128</definedName>
    <definedName name="A85125044V_Latest">[1]AustralianNA4!$BV$128</definedName>
    <definedName name="A85125045W">[1]AustralianNA4!$BW$1:$BW$10,[1]AustralianNA4!$BW$11:$BW$128</definedName>
    <definedName name="A85125045W_Data">[1]AustralianNA4!$BW$11:$BW$128</definedName>
    <definedName name="A85125045W_Latest">[1]AustralianNA4!$BW$128</definedName>
    <definedName name="A85125046X">[1]AustralianNA4!$BX$1:$BX$10,[1]AustralianNA4!$BX$11:$BX$128</definedName>
    <definedName name="A85125046X_Data">[1]AustralianNA4!$BX$11:$BX$128</definedName>
    <definedName name="A85125046X_Latest">[1]AustralianNA4!$BX$128</definedName>
    <definedName name="A85125047A">[1]AustralianNA4!$BY$1:$BY$10,[1]AustralianNA4!$BY$11:$BY$128</definedName>
    <definedName name="A85125047A_Data">[1]AustralianNA4!$BY$11:$BY$128</definedName>
    <definedName name="A85125047A_Latest">[1]AustralianNA4!$BY$128</definedName>
    <definedName name="A85125048C">[1]AustralianNA4!$BZ$1:$BZ$10,[1]AustralianNA4!$BZ$11:$BZ$128</definedName>
    <definedName name="A85125048C_Data">[1]AustralianNA4!$BZ$11:$BZ$128</definedName>
    <definedName name="A85125048C_Latest">[1]AustralianNA4!$BZ$128</definedName>
    <definedName name="A85125049F">[1]AustralianNA4!$CA$1:$CA$10,[1]AustralianNA4!$CA$11:$CA$128</definedName>
    <definedName name="A85125049F_Data">[1]AustralianNA4!$CA$11:$CA$128</definedName>
    <definedName name="A85125049F_Latest">[1]AustralianNA4!$CA$128</definedName>
    <definedName name="A85125050R">[1]AustralianNA4!$CB$1:$CB$10,[1]AustralianNA4!$CB$11:$CB$128</definedName>
    <definedName name="A85125050R_Data">[1]AustralianNA4!$CB$11:$CB$128</definedName>
    <definedName name="A85125050R_Latest">[1]AustralianNA4!$CB$128</definedName>
    <definedName name="A85125051T">[1]AustralianNA4!$CC$1:$CC$10,[1]AustralianNA4!$CC$11:$CC$128</definedName>
    <definedName name="A85125051T_Data">[1]AustralianNA4!$CC$11:$CC$128</definedName>
    <definedName name="A85125051T_Latest">[1]AustralianNA4!$CC$128</definedName>
    <definedName name="A85125052V">[1]AustralianNA4!$CD$1:$CD$10,[1]AustralianNA4!$CD$11:$CD$128</definedName>
    <definedName name="A85125052V_Data">[1]AustralianNA4!$CD$11:$CD$128</definedName>
    <definedName name="A85125052V_Latest">[1]AustralianNA4!$CD$128</definedName>
    <definedName name="A85125053W">[1]AustralianNA4!$CE$1:$CE$10,[1]AustralianNA4!$CE$11:$CE$128</definedName>
    <definedName name="A85125053W_Data">[1]AustralianNA4!$CE$11:$CE$128</definedName>
    <definedName name="A85125053W_Latest">[1]AustralianNA4!$CE$128</definedName>
    <definedName name="A85125054X">[1]AustralianNA4!$CF$1:$CF$10,[1]AustralianNA4!$CF$11:$CF$128</definedName>
    <definedName name="A85125054X_Data">[1]AustralianNA4!$CF$11:$CF$128</definedName>
    <definedName name="A85125054X_Latest">[1]AustralianNA4!$CF$128</definedName>
    <definedName name="A85125055A">[1]AustralianNA4!$CG$1:$CG$10,[1]AustralianNA4!$CG$11:$CG$128</definedName>
    <definedName name="A85125055A_Data">[1]AustralianNA4!$CG$11:$CG$128</definedName>
    <definedName name="A85125055A_Latest">[1]AustralianNA4!$CG$128</definedName>
    <definedName name="A85125056C">[1]AustralianNA4!$CI$1:$CI$10,[1]AustralianNA4!$CI$11:$CI$128</definedName>
    <definedName name="A85125056C_Data">[1]AustralianNA4!$CI$11:$CI$128</definedName>
    <definedName name="A85125056C_Latest">[1]AustralianNA4!$CI$128</definedName>
    <definedName name="A85125057F">[1]AustralianNA4!$CJ$1:$CJ$10,[1]AustralianNA4!$CJ$11:$CJ$128</definedName>
    <definedName name="A85125057F_Data">[1]AustralianNA4!$CJ$11:$CJ$128</definedName>
    <definedName name="A85125057F_Latest">[1]AustralianNA4!$CJ$128</definedName>
    <definedName name="A85125379W">[1]AustralianNA4!$B$1:$B$10,[1]AustralianNA4!$B$11:$B$128</definedName>
    <definedName name="A85125379W_Data">[1]AustralianNA4!$B$11:$B$128</definedName>
    <definedName name="A85125379W_Latest">[1]AustralianNA4!$B$128</definedName>
    <definedName name="A85125380F">[1]AustralianNA4!$C$1:$C$10,[1]AustralianNA4!$C$11:$C$128</definedName>
    <definedName name="A85125380F_Data">[1]AustralianNA4!$C$11:$C$128</definedName>
    <definedName name="A85125380F_Latest">[1]AustralianNA4!$C$128</definedName>
    <definedName name="A85125381J">[1]AustralianNA4!$D$1:$D$10,[1]AustralianNA4!$D$11:$D$128</definedName>
    <definedName name="A85125381J_Data">[1]AustralianNA4!$D$11:$D$128</definedName>
    <definedName name="A85125381J_Latest">[1]AustralianNA4!$D$128</definedName>
    <definedName name="A85125382K">[1]AustralianNA4!$E$1:$E$10,[1]AustralianNA4!$E$11:$E$128</definedName>
    <definedName name="A85125382K_Data">[1]AustralianNA4!$E$11:$E$128</definedName>
    <definedName name="A85125382K_Latest">[1]AustralianNA4!$E$128</definedName>
    <definedName name="A85125383L">[1]AustralianNA4!$F$1:$F$10,[1]AustralianNA4!$F$11:$F$128</definedName>
    <definedName name="A85125383L_Data">[1]AustralianNA4!$F$11:$F$128</definedName>
    <definedName name="A85125383L_Latest">[1]AustralianNA4!$F$128</definedName>
    <definedName name="A85125384R">[1]AustralianNA4!$G$1:$G$10,[1]AustralianNA4!$G$11:$G$128</definedName>
    <definedName name="A85125384R_Data">[1]AustralianNA4!$G$11:$G$128</definedName>
    <definedName name="A85125384R_Latest">[1]AustralianNA4!$G$128</definedName>
    <definedName name="A85125385T">[1]AustralianNA4!$H$1:$H$10,[1]AustralianNA4!$H$11:$H$128</definedName>
    <definedName name="A85125385T_Data">[1]AustralianNA4!$H$11:$H$128</definedName>
    <definedName name="A85125385T_Latest">[1]AustralianNA4!$H$128</definedName>
    <definedName name="A85125386V">[1]AustralianNA4!$I$1:$I$10,[1]AustralianNA4!$I$11:$I$128</definedName>
    <definedName name="A85125386V_Data">[1]AustralianNA4!$I$11:$I$128</definedName>
    <definedName name="A85125386V_Latest">[1]AustralianNA4!$I$128</definedName>
    <definedName name="A85125387W">[1]AustralianNA4!$J$1:$J$10,[1]AustralianNA4!$J$11:$J$128</definedName>
    <definedName name="A85125387W_Data">[1]AustralianNA4!$J$11:$J$128</definedName>
    <definedName name="A85125387W_Latest">[1]AustralianNA4!$J$128</definedName>
    <definedName name="A85125388X">[1]AustralianNA4!$K$1:$K$10,[1]AustralianNA4!$K$11:$K$128</definedName>
    <definedName name="A85125388X_Data">[1]AustralianNA4!$K$11:$K$128</definedName>
    <definedName name="A85125388X_Latest">[1]AustralianNA4!$K$128</definedName>
    <definedName name="A85125389A">[1]AustralianNA4!$L$1:$L$10,[1]AustralianNA4!$L$11:$L$128</definedName>
    <definedName name="A85125389A_Data">[1]AustralianNA4!$L$11:$L$128</definedName>
    <definedName name="A85125389A_Latest">[1]AustralianNA4!$L$128</definedName>
    <definedName name="A85125390K">[1]AustralianNA4!$M$1:$M$10,[1]AustralianNA4!$M$11:$M$128</definedName>
    <definedName name="A85125390K_Data">[1]AustralianNA4!$M$11:$M$128</definedName>
    <definedName name="A85125390K_Latest">[1]AustralianNA4!$M$128</definedName>
    <definedName name="A85125391L">[1]AustralianNA4!$N$1:$N$10,[1]AustralianNA4!$N$11:$N$128</definedName>
    <definedName name="A85125391L_Data">[1]AustralianNA4!$N$11:$N$128</definedName>
    <definedName name="A85125391L_Latest">[1]AustralianNA4!$N$128</definedName>
    <definedName name="A85125392R">[1]AustralianNA4!$O$1:$O$10,[1]AustralianNA4!$O$11:$O$128</definedName>
    <definedName name="A85125392R_Data">[1]AustralianNA4!$O$11:$O$128</definedName>
    <definedName name="A85125392R_Latest">[1]AustralianNA4!$O$128</definedName>
    <definedName name="A85125393T">[1]AustralianNA4!$P$1:$P$10,[1]AustralianNA4!$P$11:$P$128</definedName>
    <definedName name="A85125393T_Data">[1]AustralianNA4!$P$11:$P$128</definedName>
    <definedName name="A85125393T_Latest">[1]AustralianNA4!$P$128</definedName>
    <definedName name="A85125394V">[1]AustralianNA4!$Q$1:$Q$10,[1]AustralianNA4!$Q$11:$Q$128</definedName>
    <definedName name="A85125394V_Data">[1]AustralianNA4!$Q$11:$Q$128</definedName>
    <definedName name="A85125394V_Latest">[1]AustralianNA4!$Q$128</definedName>
    <definedName name="A85125811W">[1]AustralianNA5!$AC$1:$AC$10,[1]AustralianNA5!$AC$11:$AC$128</definedName>
    <definedName name="A85125811W_Data">[1]AustralianNA5!$AC$11:$AC$128</definedName>
    <definedName name="A85125811W_Latest">[1]AustralianNA5!$AC$128</definedName>
    <definedName name="A85125812X">[1]AustralianNA4!$AB$1:$AB$10,[1]AustralianNA4!$AB$11:$AB$128</definedName>
    <definedName name="A85125812X_Data">[1]AustralianNA4!$AB$11:$AB$128</definedName>
    <definedName name="A85125812X_Latest">[1]AustralianNA4!$AB$128</definedName>
    <definedName name="A85125813A">[1]AustralianNA5!$BG$1:$BG$10,[1]AustralianNA5!$BG$11:$BG$128</definedName>
    <definedName name="A85125813A_Data">[1]AustralianNA5!$BG$11:$BG$128</definedName>
    <definedName name="A85125813A_Latest">[1]AustralianNA5!$BG$128</definedName>
    <definedName name="A85125814C">[1]AustralianNA4!$BE$1:$BE$10,[1]AustralianNA4!$BE$11:$BE$128</definedName>
    <definedName name="A85125814C_Data">[1]AustralianNA4!$BE$11:$BE$128</definedName>
    <definedName name="A85125814C_Latest">[1]AustralianNA4!$BE$128</definedName>
    <definedName name="A85125815F">[1]AustralianNA5!$CK$1:$CK$10,[1]AustralianNA5!$CK$11:$CK$128</definedName>
    <definedName name="A85125815F_Data">[1]AustralianNA5!$CK$11:$CK$128</definedName>
    <definedName name="A85125815F_Latest">[1]AustralianNA5!$CK$128</definedName>
    <definedName name="A85125816J">[1]AustralianNA4!$CH$1:$CH$10,[1]AustralianNA4!$CH$11:$CH$128</definedName>
    <definedName name="A85125816J_Data">[1]AustralianNA4!$CH$11:$CH$128</definedName>
    <definedName name="A85125816J_Latest">[1]AustralianNA4!$CH$128</definedName>
    <definedName name="A85125817K">[1]AustralianNA5!$B$1:$B$10,[1]AustralianNA5!$B$11:$B$128</definedName>
    <definedName name="A85125817K_Data">[1]AustralianNA5!$B$11:$B$128</definedName>
    <definedName name="A85125817K_Latest">[1]AustralianNA5!$B$128</definedName>
    <definedName name="A85125818L">[1]AustralianNA5!$C$1:$C$10,[1]AustralianNA5!$C$11:$C$128</definedName>
    <definedName name="A85125818L_Data">[1]AustralianNA5!$C$11:$C$128</definedName>
    <definedName name="A85125818L_Latest">[1]AustralianNA5!$C$128</definedName>
    <definedName name="A85125819R">[1]AustralianNA5!$D$1:$D$10,[1]AustralianNA5!$D$11:$D$128</definedName>
    <definedName name="A85125819R_Data">[1]AustralianNA5!$D$11:$D$128</definedName>
    <definedName name="A85125819R_Latest">[1]AustralianNA5!$D$128</definedName>
    <definedName name="A85125820X">[1]AustralianNA5!$E$1:$E$10,[1]AustralianNA5!$E$11:$E$128</definedName>
    <definedName name="A85125820X_Data">[1]AustralianNA5!$E$11:$E$128</definedName>
    <definedName name="A85125820X_Latest">[1]AustralianNA5!$E$128</definedName>
    <definedName name="A85125821A">[1]AustralianNA5!$F$1:$F$10,[1]AustralianNA5!$F$11:$F$128</definedName>
    <definedName name="A85125821A_Data">[1]AustralianNA5!$F$11:$F$128</definedName>
    <definedName name="A85125821A_Latest">[1]AustralianNA5!$F$128</definedName>
    <definedName name="A85125822C">[1]AustralianNA5!$G$1:$G$10,[1]AustralianNA5!$G$11:$G$128</definedName>
    <definedName name="A85125822C_Data">[1]AustralianNA5!$G$11:$G$128</definedName>
    <definedName name="A85125822C_Latest">[1]AustralianNA5!$G$128</definedName>
    <definedName name="A85125823F">[1]AustralianNA5!$H$1:$H$10,[1]AustralianNA5!$H$11:$H$128</definedName>
    <definedName name="A85125823F_Data">[1]AustralianNA5!$H$11:$H$128</definedName>
    <definedName name="A85125823F_Latest">[1]AustralianNA5!$H$128</definedName>
    <definedName name="A85125824J">[1]AustralianNA5!$I$1:$I$10,[1]AustralianNA5!$I$11:$I$128</definedName>
    <definedName name="A85125824J_Data">[1]AustralianNA5!$I$11:$I$128</definedName>
    <definedName name="A85125824J_Latest">[1]AustralianNA5!$I$128</definedName>
    <definedName name="A85125825K">[1]AustralianNA5!$J$1:$J$10,[1]AustralianNA5!$J$11:$J$128</definedName>
    <definedName name="A85125825K_Data">[1]AustralianNA5!$J$11:$J$128</definedName>
    <definedName name="A85125825K_Latest">[1]AustralianNA5!$J$128</definedName>
    <definedName name="A85125826L">[1]AustralianNA5!$K$1:$K$10,[1]AustralianNA5!$K$11:$K$128</definedName>
    <definedName name="A85125826L_Data">[1]AustralianNA5!$K$11:$K$128</definedName>
    <definedName name="A85125826L_Latest">[1]AustralianNA5!$K$128</definedName>
    <definedName name="A85125827R">[1]AustralianNA5!$L$1:$L$10,[1]AustralianNA5!$L$11:$L$128</definedName>
    <definedName name="A85125827R_Data">[1]AustralianNA5!$L$11:$L$128</definedName>
    <definedName name="A85125827R_Latest">[1]AustralianNA5!$L$128</definedName>
    <definedName name="A85125828T">[1]AustralianNA5!$M$1:$M$10,[1]AustralianNA5!$M$11:$M$128</definedName>
    <definedName name="A85125828T_Data">[1]AustralianNA5!$M$11:$M$128</definedName>
    <definedName name="A85125828T_Latest">[1]AustralianNA5!$M$128</definedName>
    <definedName name="A85125829V">[1]AustralianNA5!$N$1:$N$10,[1]AustralianNA5!$N$11:$N$128</definedName>
    <definedName name="A85125829V_Data">[1]AustralianNA5!$N$11:$N$128</definedName>
    <definedName name="A85125829V_Latest">[1]AustralianNA5!$N$128</definedName>
    <definedName name="A85125830C">[1]AustralianNA5!$O$1:$O$10,[1]AustralianNA5!$O$11:$O$128</definedName>
    <definedName name="A85125830C_Data">[1]AustralianNA5!$O$11:$O$128</definedName>
    <definedName name="A85125830C_Latest">[1]AustralianNA5!$O$128</definedName>
    <definedName name="A85125831F">[1]AustralianNA5!$P$1:$P$10,[1]AustralianNA5!$P$11:$P$128</definedName>
    <definedName name="A85125831F_Data">[1]AustralianNA5!$P$11:$P$128</definedName>
    <definedName name="A85125831F_Latest">[1]AustralianNA5!$P$128</definedName>
    <definedName name="A85125832J">[1]AustralianNA5!$Q$1:$Q$10,[1]AustralianNA5!$Q$11:$Q$128</definedName>
    <definedName name="A85125832J_Data">[1]AustralianNA5!$Q$11:$Q$128</definedName>
    <definedName name="A85125832J_Latest">[1]AustralianNA5!$Q$128</definedName>
    <definedName name="A85125833K">[1]AustralianNA5!$R$1:$R$10,[1]AustralianNA5!$R$11:$R$128</definedName>
    <definedName name="A85125833K_Data">[1]AustralianNA5!$R$11:$R$128</definedName>
    <definedName name="A85125833K_Latest">[1]AustralianNA5!$R$128</definedName>
    <definedName name="A85125834L">[1]AustralianNA5!$S$1:$S$10,[1]AustralianNA5!$S$11:$S$128</definedName>
    <definedName name="A85125834L_Data">[1]AustralianNA5!$S$11:$S$128</definedName>
    <definedName name="A85125834L_Latest">[1]AustralianNA5!$S$128</definedName>
    <definedName name="A85125835R">[1]AustralianNA5!$T$1:$T$10,[1]AustralianNA5!$T$11:$T$128</definedName>
    <definedName name="A85125835R_Data">[1]AustralianNA5!$T$11:$T$128</definedName>
    <definedName name="A85125835R_Latest">[1]AustralianNA5!$T$128</definedName>
    <definedName name="A85125836T">[1]AustralianNA5!$U$1:$U$10,[1]AustralianNA5!$U$11:$U$128</definedName>
    <definedName name="A85125836T_Data">[1]AustralianNA5!$U$11:$U$128</definedName>
    <definedName name="A85125836T_Latest">[1]AustralianNA5!$U$128</definedName>
    <definedName name="A85125837V">[1]AustralianNA5!$V$1:$V$10,[1]AustralianNA5!$V$11:$V$128</definedName>
    <definedName name="A85125837V_Data">[1]AustralianNA5!$V$11:$V$128</definedName>
    <definedName name="A85125837V_Latest">[1]AustralianNA5!$V$128</definedName>
    <definedName name="A85125838W">[1]AustralianNA5!$W$1:$W$10,[1]AustralianNA5!$W$11:$W$128</definedName>
    <definedName name="A85125838W_Data">[1]AustralianNA5!$W$11:$W$128</definedName>
    <definedName name="A85125838W_Latest">[1]AustralianNA5!$W$128</definedName>
    <definedName name="A85125839X">[1]AustralianNA5!$X$1:$X$10,[1]AustralianNA5!$X$11:$X$128</definedName>
    <definedName name="A85125839X_Data">[1]AustralianNA5!$X$11:$X$128</definedName>
    <definedName name="A85125839X_Latest">[1]AustralianNA5!$X$128</definedName>
    <definedName name="A85125840J">[1]AustralianNA5!$Y$1:$Y$10,[1]AustralianNA5!$Y$11:$Y$128</definedName>
    <definedName name="A85125840J_Data">[1]AustralianNA5!$Y$11:$Y$128</definedName>
    <definedName name="A85125840J_Latest">[1]AustralianNA5!$Y$128</definedName>
    <definedName name="A85125841K">[1]AustralianNA5!$Z$1:$Z$10,[1]AustralianNA5!$Z$11:$Z$128</definedName>
    <definedName name="A85125841K_Data">[1]AustralianNA5!$Z$11:$Z$128</definedName>
    <definedName name="A85125841K_Latest">[1]AustralianNA5!$Z$128</definedName>
    <definedName name="A85125842L">[1]AustralianNA5!$AA$1:$AA$10,[1]AustralianNA5!$AA$11:$AA$128</definedName>
    <definedName name="A85125842L_Data">[1]AustralianNA5!$AA$11:$AA$128</definedName>
    <definedName name="A85125842L_Latest">[1]AustralianNA5!$AA$128</definedName>
    <definedName name="A85125843R">[1]AustralianNA5!$AB$1:$AB$10,[1]AustralianNA5!$AB$11:$AB$128</definedName>
    <definedName name="A85125843R_Data">[1]AustralianNA5!$AB$11:$AB$128</definedName>
    <definedName name="A85125843R_Latest">[1]AustralianNA5!$AB$128</definedName>
    <definedName name="A85125844T">[1]AustralianNA5!$AD$1:$AD$10,[1]AustralianNA5!$AD$11:$AD$128</definedName>
    <definedName name="A85125844T_Data">[1]AustralianNA5!$AD$11:$AD$128</definedName>
    <definedName name="A85125844T_Latest">[1]AustralianNA5!$AD$128</definedName>
    <definedName name="A85125845V">[1]AustralianNA5!$AE$1:$AE$10,[1]AustralianNA5!$AE$11:$AE$128</definedName>
    <definedName name="A85125845V_Data">[1]AustralianNA5!$AE$11:$AE$128</definedName>
    <definedName name="A85125845V_Latest">[1]AustralianNA5!$AE$128</definedName>
    <definedName name="A85125846W">[1]AustralianNA5!$AF$1:$AF$10,[1]AustralianNA5!$AF$11:$AF$128</definedName>
    <definedName name="A85125846W_Data">[1]AustralianNA5!$AF$11:$AF$128</definedName>
    <definedName name="A85125846W_Latest">[1]AustralianNA5!$AF$128</definedName>
    <definedName name="A85125847X">[1]AustralianNA5!$AG$1:$AG$10,[1]AustralianNA5!$AG$11:$AG$128</definedName>
    <definedName name="A85125847X_Data">[1]AustralianNA5!$AG$11:$AG$128</definedName>
    <definedName name="A85125847X_Latest">[1]AustralianNA5!$AG$128</definedName>
    <definedName name="A85125848A">[1]AustralianNA5!$AH$1:$AH$10,[1]AustralianNA5!$AH$11:$AH$128</definedName>
    <definedName name="A85125848A_Data">[1]AustralianNA5!$AH$11:$AH$128</definedName>
    <definedName name="A85125848A_Latest">[1]AustralianNA5!$AH$128</definedName>
    <definedName name="A85125849C">[1]AustralianNA5!$AI$1:$AI$10,[1]AustralianNA5!$AI$11:$AI$128</definedName>
    <definedName name="A85125849C_Data">[1]AustralianNA5!$AI$11:$AI$128</definedName>
    <definedName name="A85125849C_Latest">[1]AustralianNA5!$AI$128</definedName>
    <definedName name="A85125850L">[1]AustralianNA5!$AJ$1:$AJ$10,[1]AustralianNA5!$AJ$11:$AJ$128</definedName>
    <definedName name="A85125850L_Data">[1]AustralianNA5!$AJ$11:$AJ$128</definedName>
    <definedName name="A85125850L_Latest">[1]AustralianNA5!$AJ$128</definedName>
    <definedName name="A85125851R">[1]AustralianNA5!$AK$1:$AK$10,[1]AustralianNA5!$AK$11:$AK$128</definedName>
    <definedName name="A85125851R_Data">[1]AustralianNA5!$AK$11:$AK$128</definedName>
    <definedName name="A85125851R_Latest">[1]AustralianNA5!$AK$128</definedName>
    <definedName name="A85125852T">[1]AustralianNA5!$AL$1:$AL$10,[1]AustralianNA5!$AL$11:$AL$128</definedName>
    <definedName name="A85125852T_Data">[1]AustralianNA5!$AL$11:$AL$128</definedName>
    <definedName name="A85125852T_Latest">[1]AustralianNA5!$AL$128</definedName>
    <definedName name="A85125853V">[1]AustralianNA5!$AM$1:$AM$10,[1]AustralianNA5!$AM$11:$AM$128</definedName>
    <definedName name="A85125853V_Data">[1]AustralianNA5!$AM$11:$AM$128</definedName>
    <definedName name="A85125853V_Latest">[1]AustralianNA5!$AM$128</definedName>
    <definedName name="A85125854W">[1]AustralianNA5!$AN$1:$AN$10,[1]AustralianNA5!$AN$11:$AN$128</definedName>
    <definedName name="A85125854W_Data">[1]AustralianNA5!$AN$11:$AN$128</definedName>
    <definedName name="A85125854W_Latest">[1]AustralianNA5!$AN$128</definedName>
    <definedName name="A85125855X">[1]AustralianNA5!$AO$1:$AO$10,[1]AustralianNA5!$AO$11:$AO$128</definedName>
    <definedName name="A85125855X_Data">[1]AustralianNA5!$AO$11:$AO$128</definedName>
    <definedName name="A85125855X_Latest">[1]AustralianNA5!$AO$128</definedName>
    <definedName name="A85125856A">[1]AustralianNA5!$AP$1:$AP$10,[1]AustralianNA5!$AP$11:$AP$128</definedName>
    <definedName name="A85125856A_Data">[1]AustralianNA5!$AP$11:$AP$128</definedName>
    <definedName name="A85125856A_Latest">[1]AustralianNA5!$AP$128</definedName>
    <definedName name="A85125857C">[1]AustralianNA5!$AQ$1:$AQ$10,[1]AustralianNA5!$AQ$11:$AQ$128</definedName>
    <definedName name="A85125857C_Data">[1]AustralianNA5!$AQ$11:$AQ$128</definedName>
    <definedName name="A85125857C_Latest">[1]AustralianNA5!$AQ$128</definedName>
    <definedName name="A85125858F">[1]AustralianNA5!$AR$1:$AR$10,[1]AustralianNA5!$AR$11:$AR$128</definedName>
    <definedName name="A85125858F_Data">[1]AustralianNA5!$AR$11:$AR$128</definedName>
    <definedName name="A85125858F_Latest">[1]AustralianNA5!$AR$128</definedName>
    <definedName name="A85125859J">[1]AustralianNA5!$AS$1:$AS$10,[1]AustralianNA5!$AS$11:$AS$128</definedName>
    <definedName name="A85125859J_Data">[1]AustralianNA5!$AS$11:$AS$128</definedName>
    <definedName name="A85125859J_Latest">[1]AustralianNA5!$AS$128</definedName>
    <definedName name="A85125860T">[1]AustralianNA5!$AT$1:$AT$10,[1]AustralianNA5!$AT$11:$AT$128</definedName>
    <definedName name="A85125860T_Data">[1]AustralianNA5!$AT$11:$AT$128</definedName>
    <definedName name="A85125860T_Latest">[1]AustralianNA5!$AT$128</definedName>
    <definedName name="A85125861V">[1]AustralianNA5!$AU$1:$AU$10,[1]AustralianNA5!$AU$11:$AU$128</definedName>
    <definedName name="A85125861V_Data">[1]AustralianNA5!$AU$11:$AU$128</definedName>
    <definedName name="A85125861V_Latest">[1]AustralianNA5!$AU$128</definedName>
    <definedName name="A85125862W">[1]AustralianNA5!$AV$1:$AV$10,[1]AustralianNA5!$AV$11:$AV$128</definedName>
    <definedName name="A85125862W_Data">[1]AustralianNA5!$AV$11:$AV$128</definedName>
    <definedName name="A85125862W_Latest">[1]AustralianNA5!$AV$128</definedName>
    <definedName name="A85125863X">[1]AustralianNA5!$AW$1:$AW$10,[1]AustralianNA5!$AW$11:$AW$128</definedName>
    <definedName name="A85125863X_Data">[1]AustralianNA5!$AW$11:$AW$128</definedName>
    <definedName name="A85125863X_Latest">[1]AustralianNA5!$AW$128</definedName>
    <definedName name="A85125864A">[1]AustralianNA5!$AX$1:$AX$10,[1]AustralianNA5!$AX$11:$AX$128</definedName>
    <definedName name="A85125864A_Data">[1]AustralianNA5!$AX$11:$AX$128</definedName>
    <definedName name="A85125864A_Latest">[1]AustralianNA5!$AX$128</definedName>
    <definedName name="A85125865C">[1]AustralianNA5!$AY$1:$AY$10,[1]AustralianNA5!$AY$11:$AY$128</definedName>
    <definedName name="A85125865C_Data">[1]AustralianNA5!$AY$11:$AY$128</definedName>
    <definedName name="A85125865C_Latest">[1]AustralianNA5!$AY$128</definedName>
    <definedName name="A85125866F">[1]AustralianNA5!$AZ$1:$AZ$10,[1]AustralianNA5!$AZ$11:$AZ$128</definedName>
    <definedName name="A85125866F_Data">[1]AustralianNA5!$AZ$11:$AZ$128</definedName>
    <definedName name="A85125866F_Latest">[1]AustralianNA5!$AZ$128</definedName>
    <definedName name="A85125867J">[1]AustralianNA5!$BA$1:$BA$10,[1]AustralianNA5!$BA$11:$BA$128</definedName>
    <definedName name="A85125867J_Data">[1]AustralianNA5!$BA$11:$BA$128</definedName>
    <definedName name="A85125867J_Latest">[1]AustralianNA5!$BA$128</definedName>
    <definedName name="A85125868K">[1]AustralianNA5!$BB$1:$BB$10,[1]AustralianNA5!$BB$11:$BB$128</definedName>
    <definedName name="A85125868K_Data">[1]AustralianNA5!$BB$11:$BB$128</definedName>
    <definedName name="A85125868K_Latest">[1]AustralianNA5!$BB$128</definedName>
    <definedName name="A85125869L">[1]AustralianNA5!$BC$1:$BC$10,[1]AustralianNA5!$BC$11:$BC$128</definedName>
    <definedName name="A85125869L_Data">[1]AustralianNA5!$BC$11:$BC$128</definedName>
    <definedName name="A85125869L_Latest">[1]AustralianNA5!$BC$128</definedName>
    <definedName name="A85125870W">[1]AustralianNA5!$BD$1:$BD$10,[1]AustralianNA5!$BD$11:$BD$128</definedName>
    <definedName name="A85125870W_Data">[1]AustralianNA5!$BD$11:$BD$128</definedName>
    <definedName name="A85125870W_Latest">[1]AustralianNA5!$BD$128</definedName>
    <definedName name="A85125871X">[1]AustralianNA5!$BE$1:$BE$10,[1]AustralianNA5!$BE$11:$BE$128</definedName>
    <definedName name="A85125871X_Data">[1]AustralianNA5!$BE$11:$BE$128</definedName>
    <definedName name="A85125871X_Latest">[1]AustralianNA5!$BE$128</definedName>
    <definedName name="A85125872A">[1]AustralianNA5!$BF$1:$BF$10,[1]AustralianNA5!$BF$11:$BF$128</definedName>
    <definedName name="A85125872A_Data">[1]AustralianNA5!$BF$11:$BF$128</definedName>
    <definedName name="A85125872A_Latest">[1]AustralianNA5!$BF$128</definedName>
    <definedName name="A85125873C">[1]AustralianNA5!$BH$1:$BH$10,[1]AustralianNA5!$BH$11:$BH$128</definedName>
    <definedName name="A85125873C_Data">[1]AustralianNA5!$BH$11:$BH$128</definedName>
    <definedName name="A85125873C_Latest">[1]AustralianNA5!$BH$128</definedName>
    <definedName name="A85125874F">[1]AustralianNA5!$BI$1:$BI$10,[1]AustralianNA5!$BI$11:$BI$128</definedName>
    <definedName name="A85125874F_Data">[1]AustralianNA5!$BI$11:$BI$128</definedName>
    <definedName name="A85125874F_Latest">[1]AustralianNA5!$BI$128</definedName>
    <definedName name="A85125875J">[1]AustralianNA5!$BJ$1:$BJ$10,[1]AustralianNA5!$BJ$11:$BJ$128</definedName>
    <definedName name="A85125875J_Data">[1]AustralianNA5!$BJ$11:$BJ$128</definedName>
    <definedName name="A85125875J_Latest">[1]AustralianNA5!$BJ$128</definedName>
    <definedName name="A85125876K">[1]AustralianNA5!$BK$1:$BK$10,[1]AustralianNA5!$BK$11:$BK$128</definedName>
    <definedName name="A85125876K_Data">[1]AustralianNA5!$BK$11:$BK$128</definedName>
    <definedName name="A85125876K_Latest">[1]AustralianNA5!$BK$128</definedName>
    <definedName name="A85125877L">[1]AustralianNA5!$BL$1:$BL$10,[1]AustralianNA5!$BL$11:$BL$128</definedName>
    <definedName name="A85125877L_Data">[1]AustralianNA5!$BL$11:$BL$128</definedName>
    <definedName name="A85125877L_Latest">[1]AustralianNA5!$BL$128</definedName>
    <definedName name="A85125878R">[1]AustralianNA5!$BM$1:$BM$10,[1]AustralianNA5!$BM$11:$BM$128</definedName>
    <definedName name="A85125878R_Data">[1]AustralianNA5!$BM$11:$BM$128</definedName>
    <definedName name="A85125878R_Latest">[1]AustralianNA5!$BM$128</definedName>
    <definedName name="A85125879T">[1]AustralianNA5!$BN$1:$BN$10,[1]AustralianNA5!$BN$11:$BN$128</definedName>
    <definedName name="A85125879T_Data">[1]AustralianNA5!$BN$11:$BN$128</definedName>
    <definedName name="A85125879T_Latest">[1]AustralianNA5!$BN$128</definedName>
    <definedName name="A85125880A">[1]AustralianNA5!$BO$1:$BO$10,[1]AustralianNA5!$BO$11:$BO$128</definedName>
    <definedName name="A85125880A_Data">[1]AustralianNA5!$BO$11:$BO$128</definedName>
    <definedName name="A85125880A_Latest">[1]AustralianNA5!$BO$128</definedName>
    <definedName name="A85125881C">[1]AustralianNA5!$BP$1:$BP$10,[1]AustralianNA5!$BP$11:$BP$128</definedName>
    <definedName name="A85125881C_Data">[1]AustralianNA5!$BP$11:$BP$128</definedName>
    <definedName name="A85125881C_Latest">[1]AustralianNA5!$BP$128</definedName>
    <definedName name="A85125882F">[1]AustralianNA5!$BQ$1:$BQ$10,[1]AustralianNA5!$BQ$11:$BQ$128</definedName>
    <definedName name="A85125882F_Data">[1]AustralianNA5!$BQ$11:$BQ$128</definedName>
    <definedName name="A85125882F_Latest">[1]AustralianNA5!$BQ$128</definedName>
    <definedName name="A85125883J">[1]AustralianNA5!$BR$1:$BR$10,[1]AustralianNA5!$BR$11:$BR$128</definedName>
    <definedName name="A85125883J_Data">[1]AustralianNA5!$BR$11:$BR$128</definedName>
    <definedName name="A85125883J_Latest">[1]AustralianNA5!$BR$128</definedName>
    <definedName name="A85125884K">[1]AustralianNA5!$BS$1:$BS$10,[1]AustralianNA5!$BS$11:$BS$128</definedName>
    <definedName name="A85125884K_Data">[1]AustralianNA5!$BS$11:$BS$128</definedName>
    <definedName name="A85125884K_Latest">[1]AustralianNA5!$BS$128</definedName>
    <definedName name="A85125885L">[1]AustralianNA5!$BT$1:$BT$10,[1]AustralianNA5!$BT$11:$BT$128</definedName>
    <definedName name="A85125885L_Data">[1]AustralianNA5!$BT$11:$BT$128</definedName>
    <definedName name="A85125885L_Latest">[1]AustralianNA5!$BT$128</definedName>
    <definedName name="A85125886R">[1]AustralianNA5!$BU$1:$BU$10,[1]AustralianNA5!$BU$11:$BU$128</definedName>
    <definedName name="A85125886R_Data">[1]AustralianNA5!$BU$11:$BU$128</definedName>
    <definedName name="A85125886R_Latest">[1]AustralianNA5!$BU$128</definedName>
    <definedName name="A85125887T">[1]AustralianNA5!$BV$1:$BV$10,[1]AustralianNA5!$BV$11:$BV$128</definedName>
    <definedName name="A85125887T_Data">[1]AustralianNA5!$BV$11:$BV$128</definedName>
    <definedName name="A85125887T_Latest">[1]AustralianNA5!$BV$128</definedName>
    <definedName name="A85125888V">[1]AustralianNA5!$BW$1:$BW$10,[1]AustralianNA5!$BW$11:$BW$128</definedName>
    <definedName name="A85125888V_Data">[1]AustralianNA5!$BW$11:$BW$128</definedName>
    <definedName name="A85125888V_Latest">[1]AustralianNA5!$BW$128</definedName>
    <definedName name="A85125889W">[1]AustralianNA5!$BX$1:$BX$10,[1]AustralianNA5!$BX$11:$BX$128</definedName>
    <definedName name="A85125889W_Data">[1]AustralianNA5!$BX$11:$BX$128</definedName>
    <definedName name="A85125889W_Latest">[1]AustralianNA5!$BX$128</definedName>
    <definedName name="A85125890F">[1]AustralianNA5!$BY$1:$BY$10,[1]AustralianNA5!$BY$11:$BY$128</definedName>
    <definedName name="A85125890F_Data">[1]AustralianNA5!$BY$11:$BY$128</definedName>
    <definedName name="A85125890F_Latest">[1]AustralianNA5!$BY$128</definedName>
    <definedName name="A85125891J">[1]AustralianNA5!$BZ$1:$BZ$10,[1]AustralianNA5!$BZ$11:$BZ$128</definedName>
    <definedName name="A85125891J_Data">[1]AustralianNA5!$BZ$11:$BZ$128</definedName>
    <definedName name="A85125891J_Latest">[1]AustralianNA5!$BZ$128</definedName>
    <definedName name="A85125892K">[1]AustralianNA5!$CA$1:$CA$10,[1]AustralianNA5!$CA$11:$CA$128</definedName>
    <definedName name="A85125892K_Data">[1]AustralianNA5!$CA$11:$CA$128</definedName>
    <definedName name="A85125892K_Latest">[1]AustralianNA5!$CA$128</definedName>
    <definedName name="A85125893L">[1]AustralianNA5!$CB$1:$CB$10,[1]AustralianNA5!$CB$11:$CB$128</definedName>
    <definedName name="A85125893L_Data">[1]AustralianNA5!$CB$11:$CB$128</definedName>
    <definedName name="A85125893L_Latest">[1]AustralianNA5!$CB$128</definedName>
    <definedName name="A85125894R">[1]AustralianNA5!$CC$1:$CC$10,[1]AustralianNA5!$CC$11:$CC$128</definedName>
    <definedName name="A85125894R_Data">[1]AustralianNA5!$CC$11:$CC$128</definedName>
    <definedName name="A85125894R_Latest">[1]AustralianNA5!$CC$128</definedName>
    <definedName name="A85125895T">[1]AustralianNA5!$CD$1:$CD$10,[1]AustralianNA5!$CD$11:$CD$128</definedName>
    <definedName name="A85125895T_Data">[1]AustralianNA5!$CD$11:$CD$128</definedName>
    <definedName name="A85125895T_Latest">[1]AustralianNA5!$CD$128</definedName>
    <definedName name="A85125896V">[1]AustralianNA5!$CE$1:$CE$10,[1]AustralianNA5!$CE$11:$CE$128</definedName>
    <definedName name="A85125896V_Data">[1]AustralianNA5!$CE$11:$CE$128</definedName>
    <definedName name="A85125896V_Latest">[1]AustralianNA5!$CE$128</definedName>
    <definedName name="A85125897W">[1]AustralianNA5!$CF$1:$CF$10,[1]AustralianNA5!$CF$11:$CF$128</definedName>
    <definedName name="A85125897W_Data">[1]AustralianNA5!$CF$11:$CF$128</definedName>
    <definedName name="A85125897W_Latest">[1]AustralianNA5!$CF$128</definedName>
    <definedName name="A85125898X">[1]AustralianNA5!$CG$1:$CG$10,[1]AustralianNA5!$CG$11:$CG$128</definedName>
    <definedName name="A85125898X_Data">[1]AustralianNA5!$CG$11:$CG$128</definedName>
    <definedName name="A85125898X_Latest">[1]AustralianNA5!$CG$128</definedName>
    <definedName name="A85125899A">[1]AustralianNA5!$CH$1:$CH$10,[1]AustralianNA5!$CH$11:$CH$128</definedName>
    <definedName name="A85125899A_Data">[1]AustralianNA5!$CH$11:$CH$128</definedName>
    <definedName name="A85125899A_Latest">[1]AustralianNA5!$CH$128</definedName>
    <definedName name="A85125900X">[1]AustralianNA5!$CI$1:$CI$10,[1]AustralianNA5!$CI$11:$CI$128</definedName>
    <definedName name="A85125900X_Data">[1]AustralianNA5!$CI$11:$CI$128</definedName>
    <definedName name="A85125900X_Latest">[1]AustralianNA5!$CI$128</definedName>
    <definedName name="A85125901A">[1]AustralianNA5!$CJ$1:$CJ$10,[1]AustralianNA5!$CJ$11:$CJ$128</definedName>
    <definedName name="A85125901A_Data">[1]AustralianNA5!$CJ$11:$CJ$128</definedName>
    <definedName name="A85125901A_Latest">[1]AustralianNA5!$CJ$128</definedName>
    <definedName name="A85125902C">[1]AustralianNA5!$CL$1:$CL$10,[1]AustralianNA5!$CL$11:$CL$128</definedName>
    <definedName name="A85125902C_Data">[1]AustralianNA5!$CL$11:$CL$128</definedName>
    <definedName name="A85125902C_Latest">[1]AustralianNA5!$CL$128</definedName>
    <definedName name="A85125903F">[1]AustralianNA5!$CM$1:$CM$10,[1]AustralianNA5!$CM$11:$CM$128</definedName>
    <definedName name="A85125903F_Data">[1]AustralianNA5!$CM$11:$CM$128</definedName>
    <definedName name="A85125903F_Latest">[1]AustralianNA5!$CM$128</definedName>
    <definedName name="A85231682X">[1]AustralianNA2!$BS$1:$BS$10,[1]AustralianNA2!$BS$120:$BS$244</definedName>
    <definedName name="A85231682X_Data">[1]AustralianNA2!$BS$120:$BS$244</definedName>
    <definedName name="A85231682X_Latest">[1]AustralianNA2!$BS$244</definedName>
    <definedName name="A85231684C">[1]AustralianNA2!$BY$1:$BY$10,[1]AustralianNA2!$BY$152:$BY$244</definedName>
    <definedName name="A85231684C_Data">[1]AustralianNA2!$BY$152:$BY$244</definedName>
    <definedName name="A85231684C_Latest">[1]AustralianNA2!$BY$244</definedName>
    <definedName name="A85231686J">[1]AustralianNA2!$BZ$1:$BZ$10,[1]AustralianNA2!$BZ$152:$BZ$244</definedName>
    <definedName name="A85231686J_Data">[1]AustralianNA2!$BZ$152:$BZ$244</definedName>
    <definedName name="A85231686J_Latest">[1]AustralianNA2!$BZ$244</definedName>
    <definedName name="A85231688L">[1]AustralianNA2!$CA$1:$CA$10,[1]AustralianNA2!$CA$152:$CA$244</definedName>
    <definedName name="A85231688L_Data">[1]AustralianNA2!$CA$152:$CA$244</definedName>
    <definedName name="A85231688L_Latest">[1]AustralianNA2!$CA$244</definedName>
    <definedName name="A85231690X">[1]AustralianNA2!$CK$1:$CK$10,[1]AustralianNA2!$CK$152:$CK$244</definedName>
    <definedName name="A85231690X_Data">[1]AustralianNA2!$CK$152:$CK$244</definedName>
    <definedName name="A85231690X_Latest">[1]AustralianNA2!$CK$244</definedName>
    <definedName name="A85231692C">[1]AustralianNA2!$CL$1:$CL$10,[1]AustralianNA2!$CL$152:$CL$244</definedName>
    <definedName name="A85231692C_Data">[1]AustralianNA2!$CL$152:$CL$244</definedName>
    <definedName name="A85231692C_Latest">[1]AustralianNA2!$CL$244</definedName>
    <definedName name="A85231694J">[1]AustralianNA2!$CN$1:$CN$10,[1]AustralianNA2!$CN$152:$CN$244</definedName>
    <definedName name="A85231694J_Data">[1]AustralianNA2!$CN$152:$CN$244</definedName>
    <definedName name="A85231694J_Latest">[1]AustralianNA2!$CN$244</definedName>
    <definedName name="A85231696L">[1]AustralianNA2!$CO$1:$CO$10,[1]AustralianNA2!$CO$152:$CO$244</definedName>
    <definedName name="A85231696L_Data">[1]AustralianNA2!$CO$152:$CO$244</definedName>
    <definedName name="A85231696L_Latest">[1]AustralianNA2!$CO$244</definedName>
    <definedName name="A85231698T">[1]AustralianNA2!$CQ$1:$CQ$10,[1]AustralianNA2!$CQ$152:$CQ$244</definedName>
    <definedName name="A85231698T_Data">[1]AustralianNA2!$CQ$152:$CQ$244</definedName>
    <definedName name="A85231698T_Latest">[1]AustralianNA2!$CQ$244</definedName>
    <definedName name="A85231700T">[1]AustralianNA2!$CR$1:$CR$10,[1]AustralianNA2!$CR$152:$CR$244</definedName>
    <definedName name="A85231700T_Data">[1]AustralianNA2!$CR$152:$CR$244</definedName>
    <definedName name="A85231700T_Latest">[1]AustralianNA2!$CR$244</definedName>
    <definedName name="A85231702W">[1]AustralianNA2!$CT$1:$CT$10,[1]AustralianNA2!$CT$152:$CT$244</definedName>
    <definedName name="A85231702W_Data">[1]AustralianNA2!$CT$152:$CT$244</definedName>
    <definedName name="A85231702W_Latest">[1]AustralianNA2!$CT$244</definedName>
    <definedName name="A85231704A">[1]AustralianNA2!$CU$1:$CU$10,[1]AustralianNA2!$CU$152:$CU$244</definedName>
    <definedName name="A85231704A_Data">[1]AustralianNA2!$CU$152:$CU$244</definedName>
    <definedName name="A85231704A_Latest">[1]AustralianNA2!$CU$244</definedName>
    <definedName name="A85231706F">[1]AustralianNA2!$FX$1:$FX$10,[1]AustralianNA2!$FX$120:$FX$244</definedName>
    <definedName name="A85231706F_Data">[1]AustralianNA2!$FX$120:$FX$244</definedName>
    <definedName name="A85231706F_Latest">[1]AustralianNA2!$FX$244</definedName>
    <definedName name="A85231708K">[1]AustralianNA2!$GD$1:$GD$10,[1]AustralianNA2!$GD$152:$GD$244</definedName>
    <definedName name="A85231708K_Data">[1]AustralianNA2!$GD$152:$GD$244</definedName>
    <definedName name="A85231708K_Latest">[1]AustralianNA2!$GD$244</definedName>
    <definedName name="A85231710W">[1]AustralianNA2!$GE$1:$GE$10,[1]AustralianNA2!$GE$152:$GE$244</definedName>
    <definedName name="A85231710W_Data">[1]AustralianNA2!$GE$152:$GE$244</definedName>
    <definedName name="A85231710W_Latest">[1]AustralianNA2!$GE$244</definedName>
    <definedName name="A85231712A">[1]AustralianNA2!$GF$1:$GF$10,[1]AustralianNA2!$GF$152:$GF$244</definedName>
    <definedName name="A85231712A_Data">[1]AustralianNA2!$GF$152:$GF$244</definedName>
    <definedName name="A85231712A_Latest">[1]AustralianNA2!$GF$244</definedName>
    <definedName name="A85231714F">[1]AustralianNA2!$GP$1:$GP$10,[1]AustralianNA2!$GP$152:$GP$244</definedName>
    <definedName name="A85231714F_Data">[1]AustralianNA2!$GP$152:$GP$244</definedName>
    <definedName name="A85231714F_Latest">[1]AustralianNA2!$GP$244</definedName>
    <definedName name="A85231716K">[1]AustralianNA2!$GQ$1:$GQ$10,[1]AustralianNA2!$GQ$152:$GQ$244</definedName>
    <definedName name="A85231716K_Data">[1]AustralianNA2!$GQ$152:$GQ$244</definedName>
    <definedName name="A85231716K_Latest">[1]AustralianNA2!$GQ$244</definedName>
    <definedName name="A85231718R">[1]AustralianNA2!$GS$1:$GS$10,[1]AustralianNA2!$GS$152:$GS$244</definedName>
    <definedName name="A85231718R_Data">[1]AustralianNA2!$GS$152:$GS$244</definedName>
    <definedName name="A85231718R_Latest">[1]AustralianNA2!$GS$244</definedName>
    <definedName name="A85231720A">[1]AustralianNA2!$GT$1:$GT$10,[1]AustralianNA2!$GT$152:$GT$244</definedName>
    <definedName name="A85231720A_Data">[1]AustralianNA2!$GT$152:$GT$244</definedName>
    <definedName name="A85231720A_Latest">[1]AustralianNA2!$GT$244</definedName>
    <definedName name="A85231722F">[1]AustralianNA2!$GV$1:$GV$10,[1]AustralianNA2!$GV$152:$GV$244</definedName>
    <definedName name="A85231722F_Data">[1]AustralianNA2!$GV$152:$GV$244</definedName>
    <definedName name="A85231722F_Latest">[1]AustralianNA2!$GV$244</definedName>
    <definedName name="A85231724K">[1]AustralianNA2!$GW$1:$GW$10,[1]AustralianNA2!$GW$152:$GW$244</definedName>
    <definedName name="A85231724K_Data">[1]AustralianNA2!$GW$152:$GW$244</definedName>
    <definedName name="A85231724K_Latest">[1]AustralianNA2!$GW$244</definedName>
    <definedName name="A85231726R">[1]AustralianNA2!$GY$1:$GY$10,[1]AustralianNA2!$GY$152:$GY$244</definedName>
    <definedName name="A85231726R_Data">[1]AustralianNA2!$GY$152:$GY$244</definedName>
    <definedName name="A85231726R_Latest">[1]AustralianNA2!$GY$244</definedName>
    <definedName name="A85231728V">[1]AustralianNA2!$GZ$1:$GZ$10,[1]AustralianNA2!$GZ$152:$GZ$244</definedName>
    <definedName name="A85231728V_Data">[1]AustralianNA2!$GZ$152:$GZ$244</definedName>
    <definedName name="A85231728V_Latest">[1]AustralianNA2!$GZ$244</definedName>
    <definedName name="A85231730F">[1]AustralianNA3!$AM$1:$AM$10,[1]AustralianNA3!$AM$120:$AM$244</definedName>
    <definedName name="A85231730F_Data">[1]AustralianNA3!$AM$120:$AM$244</definedName>
    <definedName name="A85231730F_Latest">[1]AustralianNA3!$AM$244</definedName>
    <definedName name="A85231731J">[1]AustralianNA3!$AS$1:$AS$10,[1]AustralianNA3!$AS$152:$AS$244</definedName>
    <definedName name="A85231731J_Data">[1]AustralianNA3!$AS$152:$AS$244</definedName>
    <definedName name="A85231731J_Latest">[1]AustralianNA3!$AS$244</definedName>
    <definedName name="A85231732K">[1]AustralianNA3!$AT$1:$AT$10,[1]AustralianNA3!$AT$152:$AT$244</definedName>
    <definedName name="A85231732K_Data">[1]AustralianNA3!$AT$152:$AT$244</definedName>
    <definedName name="A85231732K_Latest">[1]AustralianNA3!$AT$244</definedName>
    <definedName name="A85231733L">[1]AustralianNA3!$AU$1:$AU$10,[1]AustralianNA3!$AU$152:$AU$244</definedName>
    <definedName name="A85231733L_Data">[1]AustralianNA3!$AU$152:$AU$244</definedName>
    <definedName name="A85231733L_Latest">[1]AustralianNA3!$AU$244</definedName>
    <definedName name="A85231734R">[1]AustralianNA3!$BE$1:$BE$10,[1]AustralianNA3!$BE$152:$BE$244</definedName>
    <definedName name="A85231734R_Data">[1]AustralianNA3!$BE$152:$BE$244</definedName>
    <definedName name="A85231734R_Latest">[1]AustralianNA3!$BE$244</definedName>
    <definedName name="A85231735T">[1]AustralianNA3!$BF$1:$BF$10,[1]AustralianNA3!$BF$152:$BF$244</definedName>
    <definedName name="A85231735T_Data">[1]AustralianNA3!$BF$152:$BF$244</definedName>
    <definedName name="A85231735T_Latest">[1]AustralianNA3!$BF$244</definedName>
    <definedName name="A85231736V">[1]AustralianNA3!$BH$1:$BH$10,[1]AustralianNA3!$BH$152:$BH$244</definedName>
    <definedName name="A85231736V_Data">[1]AustralianNA3!$BH$152:$BH$244</definedName>
    <definedName name="A85231736V_Latest">[1]AustralianNA3!$BH$244</definedName>
    <definedName name="A85231737W">[1]AustralianNA3!$BI$1:$BI$10,[1]AustralianNA3!$BI$152:$BI$244</definedName>
    <definedName name="A85231737W_Data">[1]AustralianNA3!$BI$152:$BI$244</definedName>
    <definedName name="A85231737W_Latest">[1]AustralianNA3!$BI$244</definedName>
    <definedName name="A85231738X">[1]AustralianNA3!$BK$1:$BK$10,[1]AustralianNA3!$BK$152:$BK$244</definedName>
    <definedName name="A85231738X_Data">[1]AustralianNA3!$BK$152:$BK$244</definedName>
    <definedName name="A85231738X_Latest">[1]AustralianNA3!$BK$244</definedName>
    <definedName name="A85231739A">[1]AustralianNA3!$BL$1:$BL$10,[1]AustralianNA3!$BL$152:$BL$244</definedName>
    <definedName name="A85231739A_Data">[1]AustralianNA3!$BL$152:$BL$244</definedName>
    <definedName name="A85231739A_Latest">[1]AustralianNA3!$BL$244</definedName>
    <definedName name="A85231740K">[1]AustralianNA3!$BN$1:$BN$10,[1]AustralianNA3!$BN$152:$BN$244</definedName>
    <definedName name="A85231740K_Data">[1]AustralianNA3!$BN$152:$BN$244</definedName>
    <definedName name="A85231740K_Latest">[1]AustralianNA3!$BN$244</definedName>
    <definedName name="A85231741L">[1]AustralianNA3!$BO$1:$BO$10,[1]AustralianNA3!$BO$152:$BO$244</definedName>
    <definedName name="A85231741L_Data">[1]AustralianNA3!$BO$152:$BO$244</definedName>
    <definedName name="A85231741L_Latest">[1]AustralianNA3!$BO$244</definedName>
    <definedName name="A85231742R">[1]AustralianNA2!$P$1:$P$10,[1]AustralianNA2!$P$119:$P$244</definedName>
    <definedName name="A85231742R_Data">[1]AustralianNA2!$P$119:$P$244</definedName>
    <definedName name="A85231742R_Latest">[1]AustralianNA2!$P$244</definedName>
    <definedName name="A85231743T">[1]AustralianNA2!$V$1:$V$10,[1]AustralianNA2!$V$151:$V$244</definedName>
    <definedName name="A85231743T_Data">[1]AustralianNA2!$V$151:$V$244</definedName>
    <definedName name="A85231743T_Latest">[1]AustralianNA2!$V$244</definedName>
    <definedName name="A85231744V">[1]AustralianNA2!$W$1:$W$10,[1]AustralianNA2!$W$151:$W$244</definedName>
    <definedName name="A85231744V_Data">[1]AustralianNA2!$W$151:$W$244</definedName>
    <definedName name="A85231744V_Latest">[1]AustralianNA2!$W$244</definedName>
    <definedName name="A85231745W">[1]AustralianNA2!$X$1:$X$10,[1]AustralianNA2!$X$151:$X$244</definedName>
    <definedName name="A85231745W_Data">[1]AustralianNA2!$X$151:$X$244</definedName>
    <definedName name="A85231745W_Latest">[1]AustralianNA2!$X$244</definedName>
    <definedName name="A85231746X">[1]AustralianNA2!$AH$1:$AH$10,[1]AustralianNA2!$AH$151:$AH$244</definedName>
    <definedName name="A85231746X_Data">[1]AustralianNA2!$AH$151:$AH$244</definedName>
    <definedName name="A85231746X_Latest">[1]AustralianNA2!$AH$244</definedName>
    <definedName name="A85231747A">[1]AustralianNA2!$AI$1:$AI$10,[1]AustralianNA2!$AI$151:$AI$244</definedName>
    <definedName name="A85231747A_Data">[1]AustralianNA2!$AI$151:$AI$244</definedName>
    <definedName name="A85231747A_Latest">[1]AustralianNA2!$AI$244</definedName>
    <definedName name="A85231748C">[1]AustralianNA2!$AK$1:$AK$10,[1]AustralianNA2!$AK$151:$AK$244</definedName>
    <definedName name="A85231748C_Data">[1]AustralianNA2!$AK$151:$AK$244</definedName>
    <definedName name="A85231748C_Latest">[1]AustralianNA2!$AK$244</definedName>
    <definedName name="A85231749F">[1]AustralianNA2!$AL$1:$AL$10,[1]AustralianNA2!$AL$151:$AL$244</definedName>
    <definedName name="A85231749F_Data">[1]AustralianNA2!$AL$151:$AL$244</definedName>
    <definedName name="A85231749F_Latest">[1]AustralianNA2!$AL$244</definedName>
    <definedName name="A85231750R">[1]AustralianNA2!$AN$1:$AN$10,[1]AustralianNA2!$AN$151:$AN$244</definedName>
    <definedName name="A85231750R_Data">[1]AustralianNA2!$AN$151:$AN$244</definedName>
    <definedName name="A85231750R_Latest">[1]AustralianNA2!$AN$244</definedName>
    <definedName name="A85231751T">[1]AustralianNA2!$AO$1:$AO$10,[1]AustralianNA2!$AO$151:$AO$244</definedName>
    <definedName name="A85231751T_Data">[1]AustralianNA2!$AO$151:$AO$244</definedName>
    <definedName name="A85231751T_Latest">[1]AustralianNA2!$AO$244</definedName>
    <definedName name="A85231752V">[1]AustralianNA2!$AQ$1:$AQ$10,[1]AustralianNA2!$AQ$151:$AQ$244</definedName>
    <definedName name="A85231752V_Data">[1]AustralianNA2!$AQ$151:$AQ$244</definedName>
    <definedName name="A85231752V_Latest">[1]AustralianNA2!$AQ$244</definedName>
    <definedName name="A85231753W">[1]AustralianNA2!$AR$1:$AR$10,[1]AustralianNA2!$AR$151:$AR$244</definedName>
    <definedName name="A85231753W_Data">[1]AustralianNA2!$AR$151:$AR$244</definedName>
    <definedName name="A85231753W_Latest">[1]AustralianNA2!$AR$244</definedName>
    <definedName name="A85231754X">[1]AustralianNA2!$DU$1:$DU$10,[1]AustralianNA2!$DU$119:$DU$244</definedName>
    <definedName name="A85231754X_Data">[1]AustralianNA2!$DU$119:$DU$244</definedName>
    <definedName name="A85231754X_Latest">[1]AustralianNA2!$DU$244</definedName>
    <definedName name="A85231755A">[1]AustralianNA2!$EA$1:$EA$10,[1]AustralianNA2!$EA$151:$EA$244</definedName>
    <definedName name="A85231755A_Data">[1]AustralianNA2!$EA$151:$EA$244</definedName>
    <definedName name="A85231755A_Latest">[1]AustralianNA2!$EA$244</definedName>
    <definedName name="A85231756C">[1]AustralianNA2!$EB$1:$EB$10,[1]AustralianNA2!$EB$151:$EB$244</definedName>
    <definedName name="A85231756C_Data">[1]AustralianNA2!$EB$151:$EB$244</definedName>
    <definedName name="A85231756C_Latest">[1]AustralianNA2!$EB$244</definedName>
    <definedName name="A85231757F">[1]AustralianNA2!$EC$1:$EC$10,[1]AustralianNA2!$EC$151:$EC$244</definedName>
    <definedName name="A85231757F_Data">[1]AustralianNA2!$EC$151:$EC$244</definedName>
    <definedName name="A85231757F_Latest">[1]AustralianNA2!$EC$244</definedName>
    <definedName name="A85231758J">[1]AustralianNA2!$EM$1:$EM$10,[1]AustralianNA2!$EM$151:$EM$244</definedName>
    <definedName name="A85231758J_Data">[1]AustralianNA2!$EM$151:$EM$244</definedName>
    <definedName name="A85231758J_Latest">[1]AustralianNA2!$EM$244</definedName>
    <definedName name="A85231759K">[1]AustralianNA2!$EN$1:$EN$10,[1]AustralianNA2!$EN$151:$EN$244</definedName>
    <definedName name="A85231759K_Data">[1]AustralianNA2!$EN$151:$EN$244</definedName>
    <definedName name="A85231759K_Latest">[1]AustralianNA2!$EN$244</definedName>
    <definedName name="A85231760V">[1]AustralianNA2!$EP$1:$EP$10,[1]AustralianNA2!$EP$151:$EP$244</definedName>
    <definedName name="A85231760V_Data">[1]AustralianNA2!$EP$151:$EP$244</definedName>
    <definedName name="A85231760V_Latest">[1]AustralianNA2!$EP$244</definedName>
    <definedName name="A85231761W">[1]AustralianNA2!$EQ$1:$EQ$10,[1]AustralianNA2!$EQ$151:$EQ$244</definedName>
    <definedName name="A85231761W_Data">[1]AustralianNA2!$EQ$151:$EQ$244</definedName>
    <definedName name="A85231761W_Latest">[1]AustralianNA2!$EQ$244</definedName>
    <definedName name="A85231762X">[1]AustralianNA2!$ES$1:$ES$10,[1]AustralianNA2!$ES$151:$ES$244</definedName>
    <definedName name="A85231762X_Data">[1]AustralianNA2!$ES$151:$ES$244</definedName>
    <definedName name="A85231762X_Latest">[1]AustralianNA2!$ES$244</definedName>
    <definedName name="A85231763A">[1]AustralianNA2!$ET$1:$ET$10,[1]AustralianNA2!$ET$151:$ET$244</definedName>
    <definedName name="A85231763A_Data">[1]AustralianNA2!$ET$151:$ET$244</definedName>
    <definedName name="A85231763A_Latest">[1]AustralianNA2!$ET$244</definedName>
    <definedName name="A85231764C">[1]AustralianNA2!$EV$1:$EV$10,[1]AustralianNA2!$EV$151:$EV$244</definedName>
    <definedName name="A85231764C_Data">[1]AustralianNA2!$EV$151:$EV$244</definedName>
    <definedName name="A85231764C_Latest">[1]AustralianNA2!$EV$244</definedName>
    <definedName name="A85231765F">[1]AustralianNA2!$EW$1:$EW$10,[1]AustralianNA2!$EW$151:$EW$244</definedName>
    <definedName name="A85231765F_Data">[1]AustralianNA2!$EW$151:$EW$244</definedName>
    <definedName name="A85231765F_Latest">[1]AustralianNA2!$EW$244</definedName>
    <definedName name="A85231766J">[1]AustralianNA2!$HZ$1:$HZ$10,[1]AustralianNA2!$HZ$119:$HZ$244</definedName>
    <definedName name="A85231766J_Data">[1]AustralianNA2!$HZ$119:$HZ$244</definedName>
    <definedName name="A85231766J_Latest">[1]AustralianNA2!$HZ$244</definedName>
    <definedName name="A85231767K">[1]AustralianNA2!$IF$1:$IF$10,[1]AustralianNA2!$IF$151:$IF$244</definedName>
    <definedName name="A85231767K_Data">[1]AustralianNA2!$IF$151:$IF$244</definedName>
    <definedName name="A85231767K_Latest">[1]AustralianNA2!$IF$244</definedName>
    <definedName name="A85231768L">[1]AustralianNA2!$IG$1:$IG$10,[1]AustralianNA2!$IG$151:$IG$244</definedName>
    <definedName name="A85231768L_Data">[1]AustralianNA2!$IG$151:$IG$244</definedName>
    <definedName name="A85231768L_Latest">[1]AustralianNA2!$IG$244</definedName>
    <definedName name="A85231769R">[1]AustralianNA2!$IH$1:$IH$10,[1]AustralianNA2!$IH$151:$IH$244</definedName>
    <definedName name="A85231769R_Data">[1]AustralianNA2!$IH$151:$IH$244</definedName>
    <definedName name="A85231769R_Latest">[1]AustralianNA2!$IH$244</definedName>
    <definedName name="A85231770X">[1]AustralianNA3!$B$1:$B$10,[1]AustralianNA3!$B$151:$B$244</definedName>
    <definedName name="A85231770X_Data">[1]AustralianNA3!$B$151:$B$244</definedName>
    <definedName name="A85231770X_Latest">[1]AustralianNA3!$B$244</definedName>
    <definedName name="A85231771A">[1]AustralianNA3!$C$1:$C$10,[1]AustralianNA3!$C$151:$C$244</definedName>
    <definedName name="A85231771A_Data">[1]AustralianNA3!$C$151:$C$244</definedName>
    <definedName name="A85231771A_Latest">[1]AustralianNA3!$C$244</definedName>
    <definedName name="A85231772C">[1]AustralianNA3!$E$1:$E$10,[1]AustralianNA3!$E$151:$E$244</definedName>
    <definedName name="A85231772C_Data">[1]AustralianNA3!$E$151:$E$244</definedName>
    <definedName name="A85231772C_Latest">[1]AustralianNA3!$E$244</definedName>
    <definedName name="A85231777R">[1]AustralianNA3!$L$1:$L$10,[1]AustralianNA3!$L$151:$L$244</definedName>
    <definedName name="A85231777R_Data">[1]AustralianNA3!$L$151:$L$244</definedName>
    <definedName name="column_head" localSheetId="22">#REF!</definedName>
    <definedName name="column_headings" localSheetId="22">#REF!</definedName>
    <definedName name="column_numbers" localSheetId="22">#REF!</definedName>
    <definedName name="data" localSheetId="22">#REF!</definedName>
    <definedName name="data2" localSheetId="22">#REF!</definedName>
    <definedName name="footnotes" localSheetId="22">#REF!</definedName>
    <definedName name="footnotes2" localSheetId="22">#REF!</definedName>
    <definedName name="HTML_CodePage" hidden="1">1252</definedName>
    <definedName name="HTML_Control" localSheetId="20" hidden="1">{"'swa xoffs'!$A$4:$Q$37"}</definedName>
    <definedName name="HTML_Control" localSheetId="22" hidden="1">{"'swa xoffs'!$A$4:$Q$37"}</definedName>
    <definedName name="HTML_Control" localSheetId="3"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qw" localSheetId="22">#REF!</definedName>
    <definedName name="re" localSheetId="22">#REF!</definedName>
    <definedName name="spanners_level1" localSheetId="22">#REF!</definedName>
    <definedName name="spanners_level2" localSheetId="22">#REF!</definedName>
    <definedName name="spanners_level3" localSheetId="22">#REF!</definedName>
    <definedName name="spanners_level4" localSheetId="22">#REF!</definedName>
    <definedName name="spanners_level5" localSheetId="22">#REF!</definedName>
    <definedName name="spanners_levelV" localSheetId="22">#REF!</definedName>
    <definedName name="spanners_levelX" localSheetId="22">#REF!</definedName>
    <definedName name="spanners_levelY" localSheetId="22">#REF!</definedName>
    <definedName name="spanners_levelZ" localSheetId="22">#REF!</definedName>
    <definedName name="stub_lines" localSheetId="22">#REF!</definedName>
    <definedName name="titles" localSheetId="22">#REF!</definedName>
    <definedName name="totals" localSheetId="22">#REF!</definedName>
    <definedName name="wq" localSheetId="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121" l="1"/>
  <c r="D17" i="121"/>
  <c r="C17" i="121"/>
  <c r="E16" i="121"/>
  <c r="D16" i="121"/>
  <c r="C16" i="121"/>
  <c r="E15" i="121"/>
  <c r="D15" i="121"/>
  <c r="C15" i="121"/>
  <c r="E14" i="121"/>
  <c r="D14" i="121"/>
  <c r="C14" i="121"/>
  <c r="E13" i="121"/>
  <c r="D13" i="121"/>
  <c r="C13" i="121"/>
  <c r="E12" i="121"/>
  <c r="D12" i="121"/>
  <c r="C12" i="121"/>
  <c r="E11" i="121"/>
  <c r="D11" i="121"/>
  <c r="C11" i="121"/>
  <c r="E10" i="121"/>
  <c r="D10" i="121"/>
  <c r="C10" i="121"/>
  <c r="E9" i="121"/>
  <c r="D9" i="121"/>
  <c r="C9" i="121"/>
  <c r="E8" i="121"/>
  <c r="D8" i="121"/>
  <c r="C8" i="121"/>
  <c r="E7" i="121"/>
  <c r="D7" i="121"/>
  <c r="C7" i="121"/>
  <c r="F17" i="104"/>
  <c r="E17" i="104"/>
  <c r="D17" i="104"/>
  <c r="C17" i="104"/>
  <c r="F16" i="104"/>
  <c r="E16" i="104"/>
  <c r="D16" i="104"/>
  <c r="C16" i="104"/>
  <c r="F15" i="104"/>
  <c r="E15" i="104"/>
  <c r="D15" i="104"/>
  <c r="C15" i="104"/>
  <c r="F14" i="104"/>
  <c r="E14" i="104"/>
  <c r="D14" i="104"/>
  <c r="C14" i="104"/>
  <c r="F13" i="104"/>
  <c r="E13" i="104"/>
  <c r="D13" i="104"/>
  <c r="C13" i="104"/>
  <c r="F12" i="104"/>
  <c r="E12" i="104"/>
  <c r="D12" i="104"/>
  <c r="C12" i="104"/>
  <c r="F11" i="104"/>
  <c r="E11" i="104"/>
  <c r="D11" i="104"/>
  <c r="C11" i="104"/>
  <c r="F10" i="104"/>
  <c r="E10" i="104"/>
  <c r="D10" i="104"/>
  <c r="C10" i="104"/>
  <c r="F9" i="104"/>
  <c r="E9" i="104"/>
  <c r="D9" i="104"/>
  <c r="C9" i="104"/>
  <c r="F8" i="104"/>
  <c r="E8" i="104"/>
  <c r="D8" i="104"/>
  <c r="C8" i="104"/>
  <c r="F7" i="104"/>
  <c r="E7" i="104"/>
  <c r="D7" i="104"/>
  <c r="C7" i="104"/>
  <c r="F21" i="103"/>
  <c r="E21" i="103"/>
  <c r="D21" i="103"/>
  <c r="C21" i="103"/>
  <c r="F20" i="103"/>
  <c r="E20" i="103"/>
  <c r="D20" i="103"/>
  <c r="C20" i="103"/>
  <c r="F19" i="103"/>
  <c r="E19" i="103"/>
  <c r="D19" i="103"/>
  <c r="C19" i="103"/>
  <c r="F18" i="103"/>
  <c r="E18" i="103"/>
  <c r="D18" i="103"/>
  <c r="C18" i="103"/>
  <c r="F17" i="103"/>
  <c r="E17" i="103"/>
  <c r="D17" i="103"/>
  <c r="C17" i="103"/>
  <c r="F16" i="103"/>
  <c r="E16" i="103"/>
  <c r="D16" i="103"/>
  <c r="C16" i="103"/>
  <c r="F15" i="103"/>
  <c r="E15" i="103"/>
  <c r="D15" i="103"/>
  <c r="C15" i="103"/>
  <c r="F14" i="103"/>
  <c r="E14" i="103"/>
  <c r="D14" i="103"/>
  <c r="C14" i="103"/>
  <c r="F13" i="103"/>
  <c r="E13" i="103"/>
  <c r="D13" i="103"/>
  <c r="C13" i="103"/>
  <c r="F12" i="103"/>
  <c r="E12" i="103"/>
  <c r="D12" i="103"/>
  <c r="C12" i="103"/>
  <c r="F11" i="103"/>
  <c r="E11" i="103"/>
  <c r="D11" i="103"/>
  <c r="C11" i="103"/>
  <c r="F10" i="103"/>
  <c r="E10" i="103"/>
  <c r="D10" i="103"/>
  <c r="C10" i="103"/>
  <c r="F9" i="103"/>
  <c r="E9" i="103"/>
  <c r="D9" i="103"/>
  <c r="C9" i="103"/>
  <c r="F8" i="103"/>
  <c r="E8" i="103"/>
  <c r="D8" i="103"/>
  <c r="C8" i="103"/>
  <c r="F7" i="103"/>
  <c r="E7" i="103"/>
  <c r="D7" i="103"/>
  <c r="C7" i="103"/>
  <c r="K6" i="77"/>
  <c r="T24" i="113"/>
  <c r="T23" i="113"/>
  <c r="T22" i="113"/>
  <c r="T21" i="113"/>
  <c r="T20" i="113"/>
  <c r="T19" i="113"/>
  <c r="T18" i="113"/>
  <c r="T17" i="113"/>
  <c r="T16" i="113"/>
  <c r="T15" i="113"/>
  <c r="T14" i="113"/>
  <c r="T13" i="113"/>
  <c r="T12" i="113"/>
  <c r="T11" i="113"/>
  <c r="T10" i="113"/>
  <c r="T9" i="113"/>
  <c r="T8" i="113"/>
  <c r="T7" i="113"/>
  <c r="T6" i="113"/>
  <c r="T5" i="113"/>
  <c r="T4" i="113"/>
  <c r="T3" i="113"/>
  <c r="BG57" i="107"/>
  <c r="BG56" i="107"/>
  <c r="BG55" i="107"/>
  <c r="BG54" i="107"/>
  <c r="BG53" i="107"/>
  <c r="BG52" i="107"/>
  <c r="BG51" i="107"/>
  <c r="BG50" i="107"/>
  <c r="BG49" i="107"/>
  <c r="BG48" i="107"/>
  <c r="BG47" i="107"/>
  <c r="BG46" i="107"/>
  <c r="BG45" i="107"/>
  <c r="BG44" i="107"/>
  <c r="BG43" i="107"/>
  <c r="BG42" i="107"/>
  <c r="BG41" i="107"/>
  <c r="BG40" i="107"/>
  <c r="BG39" i="107"/>
  <c r="BG38" i="107"/>
  <c r="BG37" i="107"/>
  <c r="BG36" i="107"/>
  <c r="BG35" i="107"/>
  <c r="BG34" i="107"/>
  <c r="BG33" i="107"/>
  <c r="BG32" i="107"/>
  <c r="BG31" i="107"/>
  <c r="BG30" i="107"/>
  <c r="BG29" i="107"/>
  <c r="BG28" i="107"/>
  <c r="BG27" i="107"/>
  <c r="BG26" i="107"/>
  <c r="BG25" i="107"/>
  <c r="BG24" i="107"/>
  <c r="BG23" i="107"/>
  <c r="BG22" i="107"/>
  <c r="BG21" i="107"/>
  <c r="BG20" i="107"/>
  <c r="BG19" i="107"/>
  <c r="BG18" i="107"/>
  <c r="BG17" i="107"/>
  <c r="BG16" i="107"/>
  <c r="BG15" i="107"/>
  <c r="BG14" i="107"/>
  <c r="BG13" i="107"/>
  <c r="BG12" i="107"/>
  <c r="BG11" i="107"/>
  <c r="BG10" i="107"/>
  <c r="BG9" i="107"/>
  <c r="BG8" i="107"/>
  <c r="BG7" i="107"/>
  <c r="BG6" i="107"/>
  <c r="BG5" i="107"/>
  <c r="BG4" i="107"/>
  <c r="BG3" i="107"/>
  <c r="BG59" i="107"/>
  <c r="BG58" i="107"/>
  <c r="BC57" i="107"/>
  <c r="BC56" i="107"/>
  <c r="BC55" i="107"/>
  <c r="BC54" i="107"/>
  <c r="BC53" i="107"/>
  <c r="BC52" i="107"/>
  <c r="BC51" i="107"/>
  <c r="BC50" i="107"/>
  <c r="BC49" i="107"/>
  <c r="BC48" i="107"/>
  <c r="BC47" i="107"/>
  <c r="BC46" i="107"/>
  <c r="BC45" i="107"/>
  <c r="BC44" i="107"/>
  <c r="BC43" i="107"/>
  <c r="BC42" i="107"/>
  <c r="BC41" i="107"/>
  <c r="BC40" i="107"/>
  <c r="BC39" i="107"/>
  <c r="BC38" i="107"/>
  <c r="BC37" i="107"/>
  <c r="BC36" i="107"/>
  <c r="BC35" i="107"/>
  <c r="BC34" i="107"/>
  <c r="BC33" i="107"/>
  <c r="BC32" i="107"/>
  <c r="BC31" i="107"/>
  <c r="BC30" i="107"/>
  <c r="BC29" i="107"/>
  <c r="BC28" i="107"/>
  <c r="BC27" i="107"/>
  <c r="BC26" i="107"/>
  <c r="BC25" i="107"/>
  <c r="BC24" i="107"/>
  <c r="BC23" i="107"/>
  <c r="BC22" i="107"/>
  <c r="BC21" i="107"/>
  <c r="BC20" i="107"/>
  <c r="BC19" i="107"/>
  <c r="BC18" i="107"/>
  <c r="BC17" i="107"/>
  <c r="BC16" i="107"/>
  <c r="BC15" i="107"/>
  <c r="BC14" i="107"/>
  <c r="BC13" i="107"/>
  <c r="BC12" i="107"/>
  <c r="BC11" i="107"/>
  <c r="BC10" i="107"/>
  <c r="BC9" i="107"/>
  <c r="BC8" i="107"/>
  <c r="BC7" i="107"/>
  <c r="BC6" i="107"/>
  <c r="BC5" i="107"/>
  <c r="BC4" i="107"/>
  <c r="BC3" i="107"/>
  <c r="AF54" i="107"/>
  <c r="BD54" i="107" s="1"/>
  <c r="M103" i="73" s="1"/>
  <c r="BJ53" i="107"/>
  <c r="BJ52" i="107"/>
  <c r="AF52" i="107"/>
  <c r="BD52" i="107"/>
  <c r="M101" i="73" s="1"/>
  <c r="BJ50" i="107"/>
  <c r="BJ49" i="107"/>
  <c r="AF48" i="107"/>
  <c r="BD48" i="107" s="1"/>
  <c r="M97" i="73" s="1"/>
  <c r="BJ48" i="107"/>
  <c r="BJ47" i="107"/>
  <c r="BJ45" i="107"/>
  <c r="BJ44" i="107"/>
  <c r="AF43" i="107"/>
  <c r="BD43" i="107" s="1"/>
  <c r="M92" i="73" s="1"/>
  <c r="BJ43" i="107"/>
  <c r="BJ42" i="107"/>
  <c r="AF42" i="107"/>
  <c r="BD42" i="107" s="1"/>
  <c r="M91" i="73" s="1"/>
  <c r="BJ41" i="107"/>
  <c r="AF40" i="107"/>
  <c r="BJ40" i="107"/>
  <c r="BD40" i="107"/>
  <c r="M89" i="73" s="1"/>
  <c r="BJ39" i="107"/>
  <c r="AF39" i="107"/>
  <c r="BD39" i="107" s="1"/>
  <c r="M88" i="73" s="1"/>
  <c r="AF38" i="107"/>
  <c r="BD38" i="107" s="1"/>
  <c r="M87" i="73" s="1"/>
  <c r="BJ38" i="107"/>
  <c r="BJ37" i="107"/>
  <c r="BJ36" i="107"/>
  <c r="BJ35" i="107"/>
  <c r="BJ34" i="107"/>
  <c r="AF34" i="107"/>
  <c r="BD34" i="107" s="1"/>
  <c r="M83" i="73" s="1"/>
  <c r="BJ33" i="107"/>
  <c r="BJ32" i="107"/>
  <c r="BJ31" i="107"/>
  <c r="AF31" i="107"/>
  <c r="BD31" i="107"/>
  <c r="M80" i="73"/>
  <c r="AF30" i="107"/>
  <c r="BD30" i="107" s="1"/>
  <c r="M79" i="73" s="1"/>
  <c r="BJ29" i="107"/>
  <c r="BJ28" i="107"/>
  <c r="BJ27" i="107"/>
  <c r="AF26" i="107"/>
  <c r="BD26" i="107" s="1"/>
  <c r="M75" i="73" s="1"/>
  <c r="BJ26" i="107"/>
  <c r="BJ25" i="107"/>
  <c r="BJ24" i="107"/>
  <c r="AF22" i="107"/>
  <c r="BD22" i="107"/>
  <c r="M71" i="73"/>
  <c r="BJ22" i="107"/>
  <c r="BJ21" i="107"/>
  <c r="BJ20" i="107"/>
  <c r="BJ19" i="107"/>
  <c r="BJ17" i="107"/>
  <c r="AF16" i="107"/>
  <c r="BD16" i="107" s="1"/>
  <c r="M65" i="73" s="1"/>
  <c r="BJ15" i="107"/>
  <c r="AF14" i="107"/>
  <c r="BD14" i="107"/>
  <c r="M63" i="73"/>
  <c r="BJ14" i="107"/>
  <c r="BJ13" i="107"/>
  <c r="BJ12" i="107"/>
  <c r="BJ11" i="107"/>
  <c r="AF11" i="107"/>
  <c r="BD11" i="107" s="1"/>
  <c r="M60" i="73" s="1"/>
  <c r="AF10" i="107"/>
  <c r="BD10" i="107" s="1"/>
  <c r="M59" i="73" s="1"/>
  <c r="BJ10" i="107"/>
  <c r="BJ9" i="107"/>
  <c r="AF8" i="107"/>
  <c r="BD8" i="107"/>
  <c r="M57" i="73" s="1"/>
  <c r="BJ7" i="107"/>
  <c r="AF7" i="107"/>
  <c r="BD7" i="107" s="1"/>
  <c r="M56" i="73" s="1"/>
  <c r="AF6" i="107"/>
  <c r="BD6" i="107" s="1"/>
  <c r="M55" i="73" s="1"/>
  <c r="BJ6" i="107"/>
  <c r="BJ5" i="107"/>
  <c r="BJ4" i="107"/>
  <c r="BJ3" i="107"/>
  <c r="D302" i="115"/>
  <c r="C302" i="115"/>
  <c r="D290" i="115"/>
  <c r="U26" i="113" s="1"/>
  <c r="D278" i="115"/>
  <c r="U25" i="113"/>
  <c r="D266" i="115"/>
  <c r="U24" i="113" s="1"/>
  <c r="D254" i="115"/>
  <c r="U23" i="113" s="1"/>
  <c r="D242" i="115"/>
  <c r="U22" i="113" s="1"/>
  <c r="D230" i="115"/>
  <c r="U21" i="113" s="1"/>
  <c r="D218" i="115"/>
  <c r="U20" i="113" s="1"/>
  <c r="D206" i="115"/>
  <c r="U19" i="113" s="1"/>
  <c r="D194" i="115"/>
  <c r="U18" i="113" s="1"/>
  <c r="D182" i="115"/>
  <c r="U17" i="113"/>
  <c r="D170" i="115"/>
  <c r="U16" i="113" s="1"/>
  <c r="D158" i="115"/>
  <c r="U15" i="113" s="1"/>
  <c r="D146" i="115"/>
  <c r="U14" i="113" s="1"/>
  <c r="D134" i="115"/>
  <c r="U13" i="113" s="1"/>
  <c r="D122" i="115"/>
  <c r="U12" i="113" s="1"/>
  <c r="D110" i="115"/>
  <c r="U11" i="113" s="1"/>
  <c r="D98" i="115"/>
  <c r="U10" i="113" s="1"/>
  <c r="D86" i="115"/>
  <c r="U9" i="113"/>
  <c r="D74" i="115"/>
  <c r="U8" i="113" s="1"/>
  <c r="D62" i="115"/>
  <c r="U7" i="113" s="1"/>
  <c r="D50" i="115"/>
  <c r="U6" i="113" s="1"/>
  <c r="D38" i="115"/>
  <c r="U5" i="113" s="1"/>
  <c r="D26" i="115"/>
  <c r="U4" i="113" s="1"/>
  <c r="D14" i="115"/>
  <c r="U3" i="113" s="1"/>
  <c r="D2" i="115"/>
  <c r="AG37" i="107"/>
  <c r="AI37" i="107"/>
  <c r="AG38" i="107"/>
  <c r="AI38" i="107"/>
  <c r="AG39" i="107"/>
  <c r="AI39" i="107"/>
  <c r="AG40" i="107"/>
  <c r="AI40" i="107"/>
  <c r="AG41" i="107"/>
  <c r="AI41" i="107"/>
  <c r="AG42" i="107"/>
  <c r="AI42" i="107"/>
  <c r="AG43" i="107"/>
  <c r="AI43" i="107"/>
  <c r="AG44" i="107"/>
  <c r="AI44" i="107"/>
  <c r="AT45" i="107"/>
  <c r="AG45" i="107"/>
  <c r="AI45" i="107"/>
  <c r="AG46" i="107"/>
  <c r="AI46" i="107"/>
  <c r="AG47" i="107"/>
  <c r="AI47" i="107"/>
  <c r="AT48" i="107"/>
  <c r="AG48" i="107"/>
  <c r="AI48" i="107"/>
  <c r="AG49" i="107"/>
  <c r="AI49" i="107"/>
  <c r="AG50" i="107"/>
  <c r="AI50" i="107"/>
  <c r="AG51" i="107"/>
  <c r="AI51" i="107"/>
  <c r="AG52" i="107"/>
  <c r="AI52" i="107"/>
  <c r="AG53" i="107"/>
  <c r="AI53" i="107"/>
  <c r="AH54" i="107"/>
  <c r="AG54" i="107"/>
  <c r="AI54" i="107"/>
  <c r="AG55" i="107"/>
  <c r="AI55" i="107"/>
  <c r="AG56" i="107"/>
  <c r="AI56" i="107"/>
  <c r="AG57" i="107"/>
  <c r="AI57" i="107"/>
  <c r="AT36" i="107"/>
  <c r="AG36" i="107"/>
  <c r="AI36" i="107"/>
  <c r="Q17" i="84"/>
  <c r="Q16" i="84"/>
  <c r="Q15" i="84"/>
  <c r="Q14" i="84"/>
  <c r="Q13" i="84"/>
  <c r="Q12" i="84"/>
  <c r="Q11" i="84"/>
  <c r="Q10" i="84"/>
  <c r="Q9" i="84"/>
  <c r="Q8" i="84"/>
  <c r="Q7" i="84"/>
  <c r="Q6" i="84"/>
  <c r="Q5" i="84"/>
  <c r="Q4" i="84"/>
  <c r="Q3" i="84"/>
  <c r="F23" i="103"/>
  <c r="AA18" i="113"/>
  <c r="AA4" i="113"/>
  <c r="C290" i="115"/>
  <c r="V26" i="113" s="1"/>
  <c r="C278" i="115"/>
  <c r="V25" i="113"/>
  <c r="C266" i="115"/>
  <c r="V24" i="113" s="1"/>
  <c r="C254" i="115"/>
  <c r="V23" i="113"/>
  <c r="C242" i="115"/>
  <c r="V22" i="113" s="1"/>
  <c r="C230" i="115"/>
  <c r="V21" i="113"/>
  <c r="C218" i="115"/>
  <c r="V20" i="113" s="1"/>
  <c r="C206" i="115"/>
  <c r="V19" i="113"/>
  <c r="C194" i="115"/>
  <c r="V18" i="113" s="1"/>
  <c r="C182" i="115"/>
  <c r="V17" i="113"/>
  <c r="C170" i="115"/>
  <c r="V16" i="113" s="1"/>
  <c r="C158" i="115"/>
  <c r="V15" i="113"/>
  <c r="C146" i="115"/>
  <c r="V14" i="113" s="1"/>
  <c r="C134" i="115"/>
  <c r="V13" i="113"/>
  <c r="C122" i="115"/>
  <c r="V12" i="113" s="1"/>
  <c r="C110" i="115"/>
  <c r="V11" i="113"/>
  <c r="C98" i="115"/>
  <c r="V10" i="113" s="1"/>
  <c r="C86" i="115"/>
  <c r="V9" i="113"/>
  <c r="C74" i="115"/>
  <c r="V8" i="113" s="1"/>
  <c r="C62" i="115"/>
  <c r="V7" i="113"/>
  <c r="C50" i="115"/>
  <c r="V6" i="113" s="1"/>
  <c r="C38" i="115"/>
  <c r="V5" i="113"/>
  <c r="C26" i="115"/>
  <c r="V4" i="113" s="1"/>
  <c r="C14" i="115"/>
  <c r="V3" i="113"/>
  <c r="C2" i="115"/>
  <c r="AA5" i="113"/>
  <c r="AA19" i="113"/>
  <c r="AA17" i="113"/>
  <c r="AA16" i="113"/>
  <c r="AA15" i="113"/>
  <c r="AA14" i="113"/>
  <c r="AA13" i="113"/>
  <c r="AA12" i="113"/>
  <c r="AA11" i="113"/>
  <c r="AA10" i="113"/>
  <c r="AA9" i="113"/>
  <c r="AA8" i="113"/>
  <c r="AA7" i="113"/>
  <c r="AA6" i="113"/>
  <c r="E22" i="112"/>
  <c r="F22" i="112" s="1"/>
  <c r="F21" i="112"/>
  <c r="F20" i="112"/>
  <c r="D22" i="112"/>
  <c r="C22" i="112"/>
  <c r="F15" i="112"/>
  <c r="D16" i="112"/>
  <c r="F14" i="112"/>
  <c r="F13" i="112"/>
  <c r="F12" i="112"/>
  <c r="F11" i="112"/>
  <c r="F10" i="112"/>
  <c r="F9" i="112"/>
  <c r="F8" i="112"/>
  <c r="E16" i="112"/>
  <c r="F16" i="112" s="1"/>
  <c r="C16" i="112"/>
  <c r="E23" i="103"/>
  <c r="AJ15" i="113"/>
  <c r="AJ14" i="113"/>
  <c r="AJ13" i="113"/>
  <c r="AJ12" i="113"/>
  <c r="AJ11" i="113"/>
  <c r="AJ10" i="113"/>
  <c r="AJ9" i="113"/>
  <c r="AJ8" i="113"/>
  <c r="AJ7" i="113"/>
  <c r="AJ6" i="113"/>
  <c r="AJ5" i="113"/>
  <c r="AJ4" i="113"/>
  <c r="AJ3" i="113"/>
  <c r="E8" i="108"/>
  <c r="E9" i="108"/>
  <c r="E11" i="108" s="1"/>
  <c r="D9" i="108"/>
  <c r="D11" i="108" s="1"/>
  <c r="C9" i="108"/>
  <c r="C11" i="108" s="1"/>
  <c r="B11" i="108"/>
  <c r="B7" i="108"/>
  <c r="B8" i="108"/>
  <c r="L92" i="34"/>
  <c r="M96" i="34"/>
  <c r="M95" i="34"/>
  <c r="M93" i="34"/>
  <c r="AP61" i="107"/>
  <c r="AP60" i="107"/>
  <c r="AT4" i="107"/>
  <c r="AZ4" i="107"/>
  <c r="AG4" i="107"/>
  <c r="AI4" i="107"/>
  <c r="AG5" i="107"/>
  <c r="AI5" i="107"/>
  <c r="AZ6" i="107"/>
  <c r="AG6" i="107"/>
  <c r="AI6" i="107"/>
  <c r="AZ7" i="107"/>
  <c r="AG7" i="107"/>
  <c r="AI7" i="107"/>
  <c r="AZ8" i="107"/>
  <c r="AG8" i="107"/>
  <c r="AI8" i="107"/>
  <c r="AG9" i="107"/>
  <c r="AI9" i="107"/>
  <c r="AZ10" i="107"/>
  <c r="AG10" i="107"/>
  <c r="AI10" i="107"/>
  <c r="AZ11" i="107"/>
  <c r="AG11" i="107"/>
  <c r="AI11" i="107"/>
  <c r="AG12" i="107"/>
  <c r="AI12" i="107"/>
  <c r="AG13" i="107"/>
  <c r="AI13" i="107"/>
  <c r="AZ14" i="107"/>
  <c r="AG14" i="107"/>
  <c r="AI14" i="107"/>
  <c r="AZ15" i="107"/>
  <c r="AG15" i="107"/>
  <c r="AI15" i="107"/>
  <c r="AZ16" i="107"/>
  <c r="AG16" i="107"/>
  <c r="AI16" i="107"/>
  <c r="AG17" i="107"/>
  <c r="AI17" i="107"/>
  <c r="AZ18" i="107"/>
  <c r="AG18" i="107"/>
  <c r="AI18" i="107"/>
  <c r="AZ19" i="107"/>
  <c r="AG19" i="107"/>
  <c r="AI19" i="107"/>
  <c r="AG20" i="107"/>
  <c r="AI20" i="107"/>
  <c r="AG21" i="107"/>
  <c r="AI21" i="107"/>
  <c r="AZ22" i="107"/>
  <c r="AG22" i="107"/>
  <c r="AI22" i="107"/>
  <c r="AZ23" i="107"/>
  <c r="AG23" i="107"/>
  <c r="AI23" i="107"/>
  <c r="AG24" i="107"/>
  <c r="AI24" i="107"/>
  <c r="AG25" i="107"/>
  <c r="AI25" i="107"/>
  <c r="AG26" i="107"/>
  <c r="AI26" i="107"/>
  <c r="AG27" i="107"/>
  <c r="AI27" i="107"/>
  <c r="AZ28" i="107"/>
  <c r="AG28" i="107"/>
  <c r="AI28" i="107"/>
  <c r="AG29" i="107"/>
  <c r="AI29" i="107"/>
  <c r="AZ30" i="107"/>
  <c r="AG30" i="107"/>
  <c r="AI30" i="107"/>
  <c r="AZ31" i="107"/>
  <c r="AG31" i="107"/>
  <c r="AI31" i="107"/>
  <c r="AZ32" i="107"/>
  <c r="AG32" i="107"/>
  <c r="AI32" i="107"/>
  <c r="AG33" i="107"/>
  <c r="AI33" i="107"/>
  <c r="AG34" i="107"/>
  <c r="AI34" i="107"/>
  <c r="AG35" i="107"/>
  <c r="AI35" i="107"/>
  <c r="AZ36" i="107"/>
  <c r="AZ38" i="107"/>
  <c r="AZ39" i="107"/>
  <c r="AZ40" i="107"/>
  <c r="AZ42" i="107"/>
  <c r="AZ44" i="107"/>
  <c r="AZ47" i="107"/>
  <c r="AZ48" i="107"/>
  <c r="AZ50" i="107"/>
  <c r="AZ55" i="107"/>
  <c r="AZ3" i="107"/>
  <c r="AG3" i="107"/>
  <c r="AI3" i="107"/>
  <c r="F54" i="107"/>
  <c r="S54" i="107"/>
  <c r="D4" i="107"/>
  <c r="D5" i="107"/>
  <c r="D6" i="107"/>
  <c r="D7" i="107"/>
  <c r="D8" i="107"/>
  <c r="D9" i="107"/>
  <c r="D10" i="107"/>
  <c r="D11" i="107"/>
  <c r="D12" i="107"/>
  <c r="D13" i="107"/>
  <c r="D14" i="107"/>
  <c r="D15" i="107"/>
  <c r="D16" i="107"/>
  <c r="D17" i="107"/>
  <c r="D18" i="107"/>
  <c r="D19" i="107"/>
  <c r="D20" i="107"/>
  <c r="D21" i="107"/>
  <c r="D22" i="107"/>
  <c r="D23" i="107"/>
  <c r="D24" i="107"/>
  <c r="D25" i="107"/>
  <c r="D26" i="107"/>
  <c r="D27" i="107"/>
  <c r="D28" i="107"/>
  <c r="D29" i="107"/>
  <c r="D30" i="107"/>
  <c r="D31" i="107"/>
  <c r="D32" i="107"/>
  <c r="D33" i="107"/>
  <c r="D34" i="107"/>
  <c r="D35" i="107"/>
  <c r="D36" i="107"/>
  <c r="D37" i="107"/>
  <c r="D38" i="107"/>
  <c r="D39" i="107"/>
  <c r="D40" i="107"/>
  <c r="D41" i="107"/>
  <c r="D42" i="107"/>
  <c r="D43" i="107"/>
  <c r="D44" i="107"/>
  <c r="D45" i="107"/>
  <c r="D46" i="107"/>
  <c r="D47" i="107"/>
  <c r="D48" i="107"/>
  <c r="D49" i="107"/>
  <c r="D50" i="107"/>
  <c r="D51" i="107"/>
  <c r="D52" i="107"/>
  <c r="D53" i="107"/>
  <c r="D3" i="107"/>
  <c r="K21" i="100"/>
  <c r="I19" i="100"/>
  <c r="I18" i="100"/>
  <c r="I17" i="100"/>
  <c r="I16" i="100"/>
  <c r="I15" i="100"/>
  <c r="I14" i="100"/>
  <c r="I13" i="100"/>
  <c r="I12" i="100"/>
  <c r="I11" i="100"/>
  <c r="I10" i="100"/>
  <c r="I9" i="100"/>
  <c r="I8" i="100"/>
  <c r="I7" i="100"/>
  <c r="I6" i="100"/>
  <c r="I5" i="100"/>
  <c r="L21" i="100"/>
  <c r="G30" i="100"/>
  <c r="J30" i="100" s="1"/>
  <c r="B41" i="100"/>
  <c r="B42" i="100"/>
  <c r="H38" i="100"/>
  <c r="B43" i="100" s="1"/>
  <c r="J23" i="100"/>
  <c r="G27" i="100"/>
  <c r="H28" i="100"/>
  <c r="J21" i="100"/>
  <c r="F19" i="100"/>
  <c r="H19" i="100"/>
  <c r="G19" i="100"/>
  <c r="F18" i="100"/>
  <c r="H18" i="100"/>
  <c r="G18" i="100"/>
  <c r="F17" i="100"/>
  <c r="H17" i="100"/>
  <c r="G17" i="100"/>
  <c r="F16" i="100"/>
  <c r="H16" i="100" s="1"/>
  <c r="G16" i="100"/>
  <c r="F15" i="100"/>
  <c r="H15" i="100"/>
  <c r="G15" i="100"/>
  <c r="H14" i="100"/>
  <c r="G14" i="100"/>
  <c r="H13" i="100"/>
  <c r="G13" i="100"/>
  <c r="H12" i="100"/>
  <c r="G12" i="100"/>
  <c r="H11" i="100"/>
  <c r="G11" i="100"/>
  <c r="H10" i="100"/>
  <c r="G10" i="100"/>
  <c r="H9" i="100"/>
  <c r="G9" i="100"/>
  <c r="H8" i="100"/>
  <c r="G8" i="100"/>
  <c r="H7" i="100"/>
  <c r="G7" i="100"/>
  <c r="H6" i="100"/>
  <c r="G6" i="100"/>
  <c r="H5" i="100"/>
  <c r="G5" i="100"/>
  <c r="G99" i="73"/>
  <c r="AJ17" i="113"/>
  <c r="G101" i="73"/>
  <c r="G102" i="73"/>
  <c r="I102" i="73" s="1"/>
  <c r="J102" i="73" s="1"/>
  <c r="AJ19" i="113"/>
  <c r="AJ20" i="113"/>
  <c r="S3" i="84"/>
  <c r="C4" i="84"/>
  <c r="D4" i="84" s="1"/>
  <c r="S4" i="84"/>
  <c r="C5" i="84"/>
  <c r="D5" i="84" s="1"/>
  <c r="S5" i="84"/>
  <c r="C6" i="84"/>
  <c r="D6" i="84"/>
  <c r="C7" i="84"/>
  <c r="D7" i="84" s="1"/>
  <c r="S8" i="84"/>
  <c r="C9" i="84"/>
  <c r="D9" i="84" s="1"/>
  <c r="S9" i="84"/>
  <c r="C10" i="84"/>
  <c r="D10" i="84" s="1"/>
  <c r="C11" i="84"/>
  <c r="D11" i="84" s="1"/>
  <c r="S12" i="84"/>
  <c r="C12" i="84"/>
  <c r="D12" i="84" s="1"/>
  <c r="C13" i="84"/>
  <c r="D13" i="84" s="1"/>
  <c r="S13" i="84"/>
  <c r="C14" i="84"/>
  <c r="D14" i="84" s="1"/>
  <c r="C15" i="84"/>
  <c r="D15" i="84" s="1"/>
  <c r="S16" i="84"/>
  <c r="C16" i="84"/>
  <c r="D16" i="84" s="1"/>
  <c r="R16" i="84"/>
  <c r="C17" i="84"/>
  <c r="D17" i="84" s="1"/>
  <c r="M6" i="77"/>
  <c r="D9" i="77" s="1"/>
  <c r="D8" i="77" s="1"/>
  <c r="A4" i="81"/>
  <c r="A5" i="81" s="1"/>
  <c r="A6" i="81" s="1"/>
  <c r="A7" i="81" s="1"/>
  <c r="A8" i="81" s="1"/>
  <c r="A9" i="81" s="1"/>
  <c r="A10" i="81" s="1"/>
  <c r="A11" i="81" s="1"/>
  <c r="A12" i="81" s="1"/>
  <c r="A13" i="81" s="1"/>
  <c r="A14" i="81" s="1"/>
  <c r="A15" i="81" s="1"/>
  <c r="A16" i="81" s="1"/>
  <c r="C15" i="81"/>
  <c r="C4" i="81"/>
  <c r="H72" i="73"/>
  <c r="H73" i="73" s="1"/>
  <c r="Y74" i="73"/>
  <c r="Y72" i="73"/>
  <c r="Y71" i="73"/>
  <c r="AJ16" i="113"/>
  <c r="G90" i="73"/>
  <c r="G89" i="73"/>
  <c r="G88" i="73"/>
  <c r="G87" i="73"/>
  <c r="G86" i="73"/>
  <c r="G85" i="73"/>
  <c r="G84" i="73"/>
  <c r="G83" i="73"/>
  <c r="G82" i="73"/>
  <c r="G81" i="73"/>
  <c r="G80" i="73"/>
  <c r="G79" i="73"/>
  <c r="G78" i="73"/>
  <c r="G77" i="73"/>
  <c r="G76" i="73"/>
  <c r="I76" i="73"/>
  <c r="J76" i="73" s="1"/>
  <c r="G75" i="73"/>
  <c r="G74" i="73"/>
  <c r="G73" i="73"/>
  <c r="G72" i="73"/>
  <c r="I72" i="73" s="1"/>
  <c r="G71" i="73"/>
  <c r="I71" i="73" s="1"/>
  <c r="J71" i="73" s="1"/>
  <c r="G66" i="73"/>
  <c r="I66" i="73" s="1"/>
  <c r="J66" i="73" s="1"/>
  <c r="G62" i="73"/>
  <c r="I62" i="73" s="1"/>
  <c r="J62" i="73" s="1"/>
  <c r="G59" i="73"/>
  <c r="I59" i="73" s="1"/>
  <c r="J59" i="73" s="1"/>
  <c r="G55" i="73"/>
  <c r="I55" i="73" s="1"/>
  <c r="J55" i="73" s="1"/>
  <c r="G52" i="73"/>
  <c r="I52" i="73" s="1"/>
  <c r="J52" i="73"/>
  <c r="G50" i="73"/>
  <c r="I50" i="73" s="1"/>
  <c r="J50" i="73" s="1"/>
  <c r="G48" i="73"/>
  <c r="I48" i="73" s="1"/>
  <c r="G46" i="73"/>
  <c r="I46" i="73"/>
  <c r="J46" i="73" s="1"/>
  <c r="G44" i="73"/>
  <c r="I44" i="73"/>
  <c r="J44" i="73" s="1"/>
  <c r="G43" i="73"/>
  <c r="I43" i="73"/>
  <c r="J43" i="73" s="1"/>
  <c r="G40" i="73"/>
  <c r="I40" i="73"/>
  <c r="J40" i="73" s="1"/>
  <c r="G39" i="73"/>
  <c r="I39" i="73" s="1"/>
  <c r="J39" i="73" s="1"/>
  <c r="G38" i="73"/>
  <c r="I38" i="73"/>
  <c r="J38" i="73" s="1"/>
  <c r="G37" i="73"/>
  <c r="I37" i="73" s="1"/>
  <c r="J37" i="73" s="1"/>
  <c r="G36" i="73"/>
  <c r="I36" i="73" s="1"/>
  <c r="J36" i="73" s="1"/>
  <c r="G35" i="73"/>
  <c r="I35" i="73" s="1"/>
  <c r="J35" i="73" s="1"/>
  <c r="G34" i="73"/>
  <c r="I34" i="73" s="1"/>
  <c r="J34" i="73" s="1"/>
  <c r="J33" i="73"/>
  <c r="G33" i="73"/>
  <c r="I33" i="73" s="1"/>
  <c r="G32" i="73"/>
  <c r="I32" i="73" s="1"/>
  <c r="J32" i="73" s="1"/>
  <c r="G31" i="73"/>
  <c r="I31" i="73"/>
  <c r="J31" i="73" s="1"/>
  <c r="G30" i="73"/>
  <c r="I30" i="73" s="1"/>
  <c r="J30" i="73" s="1"/>
  <c r="G29" i="73"/>
  <c r="I29" i="73" s="1"/>
  <c r="J29" i="73" s="1"/>
  <c r="G28" i="73"/>
  <c r="I28" i="73" s="1"/>
  <c r="J28" i="73" s="1"/>
  <c r="G27" i="73"/>
  <c r="I27" i="73" s="1"/>
  <c r="J27" i="73" s="1"/>
  <c r="J26" i="73"/>
  <c r="G26" i="73"/>
  <c r="I26" i="73" s="1"/>
  <c r="G25" i="73"/>
  <c r="I25" i="73" s="1"/>
  <c r="J25" i="73" s="1"/>
  <c r="G24" i="73"/>
  <c r="I24" i="73" s="1"/>
  <c r="J24" i="73"/>
  <c r="G23" i="73"/>
  <c r="I23" i="73" s="1"/>
  <c r="J23" i="73" s="1"/>
  <c r="G22" i="73"/>
  <c r="I22" i="73"/>
  <c r="J22" i="73" s="1"/>
  <c r="G21" i="73"/>
  <c r="I21" i="73" s="1"/>
  <c r="J21" i="73" s="1"/>
  <c r="G20" i="73"/>
  <c r="I20" i="73"/>
  <c r="G19" i="73"/>
  <c r="I19" i="73" s="1"/>
  <c r="J19" i="73"/>
  <c r="G18" i="73"/>
  <c r="I18" i="73" s="1"/>
  <c r="J18" i="73" s="1"/>
  <c r="G17" i="73"/>
  <c r="I17" i="73" s="1"/>
  <c r="J17" i="73" s="1"/>
  <c r="G16" i="73"/>
  <c r="I16" i="73" s="1"/>
  <c r="J16" i="73" s="1"/>
  <c r="G15" i="73"/>
  <c r="I15" i="73" s="1"/>
  <c r="J15" i="73" s="1"/>
  <c r="J14" i="73"/>
  <c r="G14" i="73"/>
  <c r="I14" i="73" s="1"/>
  <c r="G13" i="73"/>
  <c r="I13" i="73" s="1"/>
  <c r="J13" i="73" s="1"/>
  <c r="G12" i="73"/>
  <c r="I12" i="73" s="1"/>
  <c r="J12" i="73"/>
  <c r="G11" i="73"/>
  <c r="I11" i="73" s="1"/>
  <c r="J11" i="73" s="1"/>
  <c r="G10" i="73"/>
  <c r="I10" i="73" s="1"/>
  <c r="J10" i="73" s="1"/>
  <c r="G9" i="73"/>
  <c r="I9" i="73" s="1"/>
  <c r="J9" i="73" s="1"/>
  <c r="G8" i="73"/>
  <c r="I8" i="73" s="1"/>
  <c r="J8" i="73" s="1"/>
  <c r="G7" i="73"/>
  <c r="I7" i="73" s="1"/>
  <c r="J7" i="73" s="1"/>
  <c r="G6" i="73"/>
  <c r="I6" i="73" s="1"/>
  <c r="J6" i="73" s="1"/>
  <c r="P24" i="77"/>
  <c r="O24" i="77"/>
  <c r="N25" i="77"/>
  <c r="P23" i="77"/>
  <c r="P25" i="77"/>
  <c r="M25" i="77"/>
  <c r="O23" i="77"/>
  <c r="O25" i="77" s="1"/>
  <c r="L6" i="77"/>
  <c r="C9" i="77" s="1"/>
  <c r="C8" i="77" s="1"/>
  <c r="C10" i="77" s="1"/>
  <c r="N13" i="77"/>
  <c r="M13" i="77"/>
  <c r="L13" i="77"/>
  <c r="K7" i="77"/>
  <c r="H8" i="77"/>
  <c r="G8" i="77"/>
  <c r="E7" i="77"/>
  <c r="D7" i="77"/>
  <c r="C7" i="77"/>
  <c r="E29" i="77"/>
  <c r="E28" i="77"/>
  <c r="J6" i="77"/>
  <c r="H10" i="77" s="1"/>
  <c r="E9" i="77"/>
  <c r="H29" i="77"/>
  <c r="G29" i="77"/>
  <c r="H28" i="77"/>
  <c r="G28" i="77"/>
  <c r="P19" i="77"/>
  <c r="O19" i="77"/>
  <c r="D29" i="77"/>
  <c r="D28" i="77"/>
  <c r="C29" i="77"/>
  <c r="C28" i="77"/>
  <c r="AJ23" i="113"/>
  <c r="AJ22" i="113"/>
  <c r="AJ21" i="113"/>
  <c r="AJ18" i="113"/>
  <c r="E20" i="26"/>
  <c r="D18" i="26"/>
  <c r="E17" i="26"/>
  <c r="D16" i="26"/>
  <c r="D15" i="26"/>
  <c r="D14" i="26"/>
  <c r="D12" i="26"/>
  <c r="E8" i="26"/>
  <c r="E19" i="26"/>
  <c r="E5" i="26"/>
  <c r="C21" i="26"/>
  <c r="D19" i="26"/>
  <c r="D17" i="26"/>
  <c r="D5" i="26"/>
  <c r="I108" i="34"/>
  <c r="G9" i="77"/>
  <c r="E19" i="77"/>
  <c r="H19" i="77"/>
  <c r="K9" i="77"/>
  <c r="D19" i="77"/>
  <c r="C19" i="77"/>
  <c r="G19" i="77"/>
  <c r="H9" i="77"/>
  <c r="D9" i="26"/>
  <c r="E14" i="26"/>
  <c r="E16" i="26"/>
  <c r="C8" i="84"/>
  <c r="D8" i="84"/>
  <c r="H21" i="100"/>
  <c r="L96" i="34"/>
  <c r="C13" i="26"/>
  <c r="E15" i="26"/>
  <c r="I23" i="100"/>
  <c r="I30" i="100" s="1"/>
  <c r="E8" i="77"/>
  <c r="E10" i="77" s="1"/>
  <c r="E9" i="26"/>
  <c r="R14" i="84"/>
  <c r="G23" i="100"/>
  <c r="G32" i="100" s="1"/>
  <c r="S55" i="107"/>
  <c r="S56" i="107" s="1"/>
  <c r="AH56" i="107" s="1"/>
  <c r="S57" i="107"/>
  <c r="AE57" i="107" s="1"/>
  <c r="AD57" i="107" s="1"/>
  <c r="L94" i="34"/>
  <c r="AZ46" i="107"/>
  <c r="AZ35" i="107"/>
  <c r="AZ26" i="107"/>
  <c r="AZ12" i="107"/>
  <c r="AZ43" i="107"/>
  <c r="AZ34" i="107"/>
  <c r="AZ20" i="107"/>
  <c r="AZ27" i="107"/>
  <c r="R17" i="84"/>
  <c r="R12" i="84"/>
  <c r="R8" i="84"/>
  <c r="R4" i="84"/>
  <c r="C3" i="84"/>
  <c r="D3" i="84"/>
  <c r="C23" i="103"/>
  <c r="G93" i="73"/>
  <c r="G96" i="73"/>
  <c r="G95" i="73"/>
  <c r="S11" i="84"/>
  <c r="S7" i="84"/>
  <c r="D10" i="26"/>
  <c r="G92" i="73"/>
  <c r="G91" i="73"/>
  <c r="H74" i="73"/>
  <c r="I74" i="73" s="1"/>
  <c r="J74" i="73" s="1"/>
  <c r="Y73" i="73"/>
  <c r="S14" i="84"/>
  <c r="R13" i="84"/>
  <c r="R11" i="84"/>
  <c r="S10" i="84"/>
  <c r="R9" i="84"/>
  <c r="R7" i="84"/>
  <c r="S6" i="84"/>
  <c r="R5" i="84"/>
  <c r="R3" i="84"/>
  <c r="H27" i="100"/>
  <c r="I21" i="100"/>
  <c r="AZ52" i="107"/>
  <c r="E12" i="26"/>
  <c r="D23" i="103"/>
  <c r="AZ37" i="107"/>
  <c r="AZ53" i="107"/>
  <c r="AZ5" i="107"/>
  <c r="H23" i="100"/>
  <c r="H32" i="100" s="1"/>
  <c r="AZ21" i="107"/>
  <c r="AZ41" i="107"/>
  <c r="AZ25" i="107"/>
  <c r="AZ9" i="107"/>
  <c r="AZ57" i="107"/>
  <c r="AZ56" i="107"/>
  <c r="AZ45" i="107"/>
  <c r="AZ29" i="107"/>
  <c r="AZ13" i="107"/>
  <c r="AZ51" i="107"/>
  <c r="AZ49" i="107"/>
  <c r="AZ33" i="107"/>
  <c r="AZ17" i="107"/>
  <c r="AZ24" i="107"/>
  <c r="M94" i="34"/>
  <c r="N97" i="34"/>
  <c r="L93" i="34"/>
  <c r="L97" i="34" s="1"/>
  <c r="L95" i="34"/>
  <c r="I27" i="100"/>
  <c r="H75" i="73"/>
  <c r="H76" i="73" s="1"/>
  <c r="J27" i="100"/>
  <c r="AT34" i="107"/>
  <c r="Y75" i="73"/>
  <c r="AT33" i="107"/>
  <c r="AT29" i="107"/>
  <c r="AT27" i="107"/>
  <c r="AT30" i="107"/>
  <c r="AT26" i="107"/>
  <c r="AT28" i="107"/>
  <c r="AT46" i="107"/>
  <c r="AT35" i="107"/>
  <c r="AT32" i="107"/>
  <c r="AT31" i="107"/>
  <c r="AT25" i="107"/>
  <c r="AT37" i="107"/>
  <c r="AT24" i="107"/>
  <c r="AT47" i="107"/>
  <c r="AT38" i="107"/>
  <c r="AT23" i="107"/>
  <c r="AT49" i="107"/>
  <c r="AT39" i="107"/>
  <c r="AT22" i="107"/>
  <c r="AT21" i="107"/>
  <c r="AT41" i="107"/>
  <c r="AT20" i="107"/>
  <c r="AT50" i="107"/>
  <c r="AT19" i="107"/>
  <c r="AT51" i="107"/>
  <c r="AT42" i="107"/>
  <c r="AT53" i="107"/>
  <c r="AT52" i="107"/>
  <c r="AT44" i="107"/>
  <c r="AT18" i="107"/>
  <c r="AT54" i="107"/>
  <c r="AT17" i="107"/>
  <c r="AT56" i="107"/>
  <c r="AT55" i="107"/>
  <c r="AT15" i="107"/>
  <c r="AT14" i="107"/>
  <c r="AT57" i="107"/>
  <c r="AT13" i="107"/>
  <c r="AT12" i="107"/>
  <c r="AT11" i="107"/>
  <c r="AT10" i="107"/>
  <c r="AT9" i="107"/>
  <c r="AT8" i="107"/>
  <c r="AT7" i="107"/>
  <c r="AT6" i="107"/>
  <c r="AT5" i="107"/>
  <c r="AT3" i="107"/>
  <c r="D20" i="26"/>
  <c r="E18" i="26"/>
  <c r="G94" i="73"/>
  <c r="AE56" i="107"/>
  <c r="AD56" i="107" s="1"/>
  <c r="AH55" i="107"/>
  <c r="AE54" i="107"/>
  <c r="S53" i="107"/>
  <c r="S52" i="107" s="1"/>
  <c r="F55" i="107"/>
  <c r="AJ24" i="113"/>
  <c r="BE12" i="107"/>
  <c r="N61" i="73" s="1"/>
  <c r="BE14" i="107"/>
  <c r="N63" i="73"/>
  <c r="BF14" i="107"/>
  <c r="R15" i="84"/>
  <c r="AE55" i="107"/>
  <c r="BE10" i="107"/>
  <c r="N59" i="73"/>
  <c r="BF10" i="107"/>
  <c r="BE4" i="107"/>
  <c r="N53" i="73" s="1"/>
  <c r="BE6" i="107"/>
  <c r="N55" i="73"/>
  <c r="BF6" i="107"/>
  <c r="AF5" i="107"/>
  <c r="AF9" i="107"/>
  <c r="AF13" i="107"/>
  <c r="AF17" i="107"/>
  <c r="BD17" i="107" s="1"/>
  <c r="BF17" i="107" s="1"/>
  <c r="AF21" i="107"/>
  <c r="BD21" i="107" s="1"/>
  <c r="BE22" i="107"/>
  <c r="N71" i="73"/>
  <c r="BF22" i="107"/>
  <c r="AF25" i="107"/>
  <c r="BD25" i="107" s="1"/>
  <c r="BE26" i="107"/>
  <c r="N75" i="73"/>
  <c r="BF26" i="107"/>
  <c r="AF29" i="107"/>
  <c r="BD29" i="107" s="1"/>
  <c r="M78" i="73" s="1"/>
  <c r="AF33" i="107"/>
  <c r="BE34" i="107"/>
  <c r="N83" i="73"/>
  <c r="BF34" i="107"/>
  <c r="AF37" i="107"/>
  <c r="BD37" i="107" s="1"/>
  <c r="BF37" i="107" s="1"/>
  <c r="BE38" i="107"/>
  <c r="N87" i="73"/>
  <c r="BF38" i="107"/>
  <c r="AF41" i="107"/>
  <c r="BD41" i="107" s="1"/>
  <c r="M90" i="73" s="1"/>
  <c r="BE42" i="107"/>
  <c r="N91" i="73"/>
  <c r="BF42" i="107"/>
  <c r="AF45" i="107"/>
  <c r="BD45" i="107" s="1"/>
  <c r="AF49" i="107"/>
  <c r="BE50" i="107"/>
  <c r="N99" i="73"/>
  <c r="AF53" i="107"/>
  <c r="BJ54" i="107"/>
  <c r="BJ8" i="107"/>
  <c r="BJ16" i="107"/>
  <c r="AF4" i="107"/>
  <c r="BE5" i="107"/>
  <c r="N54" i="73" s="1"/>
  <c r="BE9" i="107"/>
  <c r="N58" i="73"/>
  <c r="AF12" i="107"/>
  <c r="BD12" i="107" s="1"/>
  <c r="BF12" i="107" s="1"/>
  <c r="BE13" i="107"/>
  <c r="N62" i="73"/>
  <c r="BE17" i="107"/>
  <c r="N66" i="73"/>
  <c r="AF20" i="107"/>
  <c r="BE21" i="107"/>
  <c r="N70" i="73"/>
  <c r="AF24" i="107"/>
  <c r="BD24" i="107" s="1"/>
  <c r="BE25" i="107"/>
  <c r="N74" i="73"/>
  <c r="AF28" i="107"/>
  <c r="BD28" i="107" s="1"/>
  <c r="M77" i="73" s="1"/>
  <c r="BE29" i="107"/>
  <c r="N78" i="73" s="1"/>
  <c r="AF32" i="107"/>
  <c r="BE33" i="107"/>
  <c r="N82" i="73" s="1"/>
  <c r="AF36" i="107"/>
  <c r="BE37" i="107"/>
  <c r="N86" i="73"/>
  <c r="BE41" i="107"/>
  <c r="N90" i="73" s="1"/>
  <c r="BE45" i="107"/>
  <c r="N94" i="73"/>
  <c r="BE49" i="107"/>
  <c r="N98" i="73" s="1"/>
  <c r="BE53" i="107"/>
  <c r="N102" i="73"/>
  <c r="BE20" i="107"/>
  <c r="N69" i="73" s="1"/>
  <c r="BE24" i="107"/>
  <c r="N73" i="73"/>
  <c r="BE28" i="107"/>
  <c r="N77" i="73" s="1"/>
  <c r="BE32" i="107"/>
  <c r="N81" i="73"/>
  <c r="BE36" i="107"/>
  <c r="N85" i="73" s="1"/>
  <c r="BF40" i="107"/>
  <c r="BE40" i="107"/>
  <c r="N89" i="73" s="1"/>
  <c r="BE44" i="107"/>
  <c r="N93" i="73"/>
  <c r="BF48" i="107"/>
  <c r="BE48" i="107"/>
  <c r="N97" i="73" s="1"/>
  <c r="BF52" i="107"/>
  <c r="BE52" i="107"/>
  <c r="N101" i="73"/>
  <c r="BE3" i="107"/>
  <c r="N52" i="73"/>
  <c r="BE7" i="107"/>
  <c r="N56" i="73"/>
  <c r="BF7" i="107"/>
  <c r="BE11" i="107"/>
  <c r="N60" i="73"/>
  <c r="BF11" i="107"/>
  <c r="BE15" i="107"/>
  <c r="N64" i="73"/>
  <c r="BE19" i="107"/>
  <c r="N68" i="73"/>
  <c r="BE27" i="107"/>
  <c r="N76" i="73" s="1"/>
  <c r="BE31" i="107"/>
  <c r="N80" i="73"/>
  <c r="BF31" i="107"/>
  <c r="BE35" i="107"/>
  <c r="N84" i="73"/>
  <c r="BE39" i="107"/>
  <c r="N88" i="73" s="1"/>
  <c r="BF39" i="107"/>
  <c r="BE43" i="107"/>
  <c r="N92" i="73"/>
  <c r="BF43" i="107"/>
  <c r="BE47" i="107"/>
  <c r="N96" i="73"/>
  <c r="BJ55" i="107"/>
  <c r="BE55" i="107"/>
  <c r="N104" i="73" s="1"/>
  <c r="BD49" i="107"/>
  <c r="BD33" i="107"/>
  <c r="AF55" i="107"/>
  <c r="F56" i="107"/>
  <c r="BJ56" i="107" s="1"/>
  <c r="BD4" i="107"/>
  <c r="M53" i="73" s="1"/>
  <c r="BD53" i="107"/>
  <c r="BD13" i="107"/>
  <c r="AD54" i="107"/>
  <c r="AM54" i="107"/>
  <c r="BD32" i="107"/>
  <c r="BF16" i="107"/>
  <c r="BE16" i="107"/>
  <c r="N65" i="73" s="1"/>
  <c r="BD9" i="107"/>
  <c r="BF9" i="107"/>
  <c r="BD36" i="107"/>
  <c r="BF36" i="107"/>
  <c r="BD20" i="107"/>
  <c r="M69" i="73" s="1"/>
  <c r="BF8" i="107"/>
  <c r="BE8" i="107"/>
  <c r="N57" i="73" s="1"/>
  <c r="BD5" i="107"/>
  <c r="BF29" i="107"/>
  <c r="M85" i="73"/>
  <c r="AL54" i="107"/>
  <c r="AO54" i="107"/>
  <c r="AQ54" i="107"/>
  <c r="AC54" i="107"/>
  <c r="AP54" i="107"/>
  <c r="AN54" i="107"/>
  <c r="AK54" i="107" s="1"/>
  <c r="BF28" i="107"/>
  <c r="M66" i="73"/>
  <c r="M61" i="73"/>
  <c r="M54" i="73"/>
  <c r="BF5" i="107"/>
  <c r="M58" i="73"/>
  <c r="BF41" i="107"/>
  <c r="M81" i="73"/>
  <c r="BF32" i="107"/>
  <c r="F57" i="107"/>
  <c r="F58" i="107" s="1"/>
  <c r="F59" i="107" s="1"/>
  <c r="F60" i="107" s="1"/>
  <c r="AL56" i="107"/>
  <c r="M62" i="73"/>
  <c r="BF13" i="107"/>
  <c r="M86" i="73"/>
  <c r="BF4" i="107"/>
  <c r="BD55" i="107"/>
  <c r="AY54" i="107"/>
  <c r="BE56" i="107"/>
  <c r="N105" i="73" s="1"/>
  <c r="BJ57" i="107"/>
  <c r="BE57" i="107" s="1"/>
  <c r="N106" i="73"/>
  <c r="M94" i="73"/>
  <c r="BF45" i="107"/>
  <c r="BF20" i="107"/>
  <c r="D8" i="26"/>
  <c r="R10" i="84"/>
  <c r="M92" i="34"/>
  <c r="M97" i="34"/>
  <c r="O97" i="34"/>
  <c r="AF3" i="107"/>
  <c r="BD3" i="107" s="1"/>
  <c r="M52" i="73" s="1"/>
  <c r="AF15" i="107"/>
  <c r="AF19" i="107"/>
  <c r="AF27" i="107"/>
  <c r="BD27" i="107" s="1"/>
  <c r="AF35" i="107"/>
  <c r="BD35" i="107" s="1"/>
  <c r="BF35" i="107" s="1"/>
  <c r="AF44" i="107"/>
  <c r="AF47" i="107"/>
  <c r="AF50" i="107"/>
  <c r="BD50" i="107" s="1"/>
  <c r="BD47" i="107"/>
  <c r="M96" i="73" s="1"/>
  <c r="BD15" i="107"/>
  <c r="BD19" i="107"/>
  <c r="BF19" i="107" s="1"/>
  <c r="BD44" i="107"/>
  <c r="M68" i="73"/>
  <c r="M64" i="73"/>
  <c r="BF15" i="107"/>
  <c r="M84" i="73"/>
  <c r="M93" i="73"/>
  <c r="BF44" i="107"/>
  <c r="M99" i="73" l="1"/>
  <c r="BF50" i="107"/>
  <c r="M76" i="73"/>
  <c r="BF27" i="107"/>
  <c r="AH52" i="107"/>
  <c r="S51" i="107"/>
  <c r="AE52" i="107"/>
  <c r="AO56" i="107"/>
  <c r="AC56" i="107"/>
  <c r="AQ56" i="107"/>
  <c r="E103" i="73"/>
  <c r="AS54" i="107"/>
  <c r="M102" i="73"/>
  <c r="BF53" i="107"/>
  <c r="BF33" i="107"/>
  <c r="M82" i="73"/>
  <c r="M74" i="73"/>
  <c r="BF25" i="107"/>
  <c r="M70" i="73"/>
  <c r="BF21" i="107"/>
  <c r="AP56" i="107"/>
  <c r="E13" i="26"/>
  <c r="D13" i="26"/>
  <c r="BF47" i="107"/>
  <c r="BF3" i="107"/>
  <c r="AF57" i="107"/>
  <c r="AM56" i="107"/>
  <c r="M98" i="73"/>
  <c r="BF49" i="107"/>
  <c r="BF54" i="107"/>
  <c r="BE54" i="107"/>
  <c r="N103" i="73" s="1"/>
  <c r="AD55" i="107"/>
  <c r="AM55" i="107"/>
  <c r="AH57" i="107"/>
  <c r="AO57" i="107" s="1"/>
  <c r="BF55" i="107"/>
  <c r="M104" i="73"/>
  <c r="M73" i="73"/>
  <c r="BF24" i="107"/>
  <c r="AT16" i="107"/>
  <c r="AH53" i="107"/>
  <c r="AE53" i="107"/>
  <c r="H77" i="73"/>
  <c r="Y76" i="73"/>
  <c r="C11" i="26"/>
  <c r="E10" i="26"/>
  <c r="C6" i="26"/>
  <c r="D7" i="26"/>
  <c r="E7" i="26"/>
  <c r="J48" i="73"/>
  <c r="D10" i="77"/>
  <c r="R6" i="84"/>
  <c r="AF56" i="107"/>
  <c r="I75" i="73"/>
  <c r="J75" i="73" s="1"/>
  <c r="D21" i="26"/>
  <c r="E21" i="26"/>
  <c r="C20" i="77"/>
  <c r="D20" i="77"/>
  <c r="G20" i="77"/>
  <c r="H20" i="77"/>
  <c r="E20" i="77"/>
  <c r="G10" i="77"/>
  <c r="G98" i="73"/>
  <c r="G97" i="73"/>
  <c r="J20" i="73"/>
  <c r="AZ54" i="107"/>
  <c r="J72" i="73"/>
  <c r="Y102" i="73"/>
  <c r="S17" i="84"/>
  <c r="S15" i="84"/>
  <c r="I73" i="73"/>
  <c r="J73" i="73" s="1"/>
  <c r="AT43" i="107"/>
  <c r="AT40" i="107"/>
  <c r="BJ51" i="107"/>
  <c r="AF51" i="107"/>
  <c r="BJ18" i="107"/>
  <c r="AF18" i="107"/>
  <c r="BJ23" i="107"/>
  <c r="AF23" i="107"/>
  <c r="BJ30" i="107"/>
  <c r="BJ46" i="107"/>
  <c r="AF46" i="107"/>
  <c r="AN57" i="107" l="1"/>
  <c r="BD57" i="107"/>
  <c r="AC57" i="107"/>
  <c r="BD46" i="107"/>
  <c r="M95" i="73" s="1"/>
  <c r="BE46" i="107"/>
  <c r="N95" i="73" s="1"/>
  <c r="BF46" i="107"/>
  <c r="BD18" i="107"/>
  <c r="M67" i="73" s="1"/>
  <c r="AN56" i="107"/>
  <c r="BD56" i="107"/>
  <c r="E11" i="26"/>
  <c r="D11" i="26"/>
  <c r="AP55" i="107"/>
  <c r="AC55" i="107"/>
  <c r="AN55" i="107"/>
  <c r="AQ55" i="107"/>
  <c r="AL55" i="107"/>
  <c r="AO55" i="107"/>
  <c r="AQ57" i="107"/>
  <c r="BE23" i="107"/>
  <c r="N72" i="73" s="1"/>
  <c r="E22" i="26"/>
  <c r="C23" i="26"/>
  <c r="D22" i="26"/>
  <c r="AD52" i="107"/>
  <c r="AP52" i="107" s="1"/>
  <c r="BE51" i="107"/>
  <c r="N100" i="73" s="1"/>
  <c r="AD53" i="107"/>
  <c r="AP53" i="107" s="1"/>
  <c r="BE30" i="107"/>
  <c r="N79" i="73" s="1"/>
  <c r="BF30" i="107"/>
  <c r="BE18" i="107"/>
  <c r="N67" i="73" s="1"/>
  <c r="BF18" i="107"/>
  <c r="BD23" i="107"/>
  <c r="M72" i="73" s="1"/>
  <c r="BD51" i="107"/>
  <c r="M100" i="73" s="1"/>
  <c r="E6" i="26"/>
  <c r="D6" i="26"/>
  <c r="H78" i="73"/>
  <c r="Y77" i="73"/>
  <c r="I77" i="73"/>
  <c r="J77" i="73" s="1"/>
  <c r="AP57" i="107"/>
  <c r="AM57" i="107"/>
  <c r="V103" i="73"/>
  <c r="R103" i="73"/>
  <c r="AK21" i="113"/>
  <c r="AE51" i="107"/>
  <c r="S50" i="107"/>
  <c r="AH51" i="107"/>
  <c r="AL57" i="107"/>
  <c r="AK57" i="107" s="1"/>
  <c r="E106" i="73" s="1"/>
  <c r="AD51" i="107" l="1"/>
  <c r="AP51" i="107" s="1"/>
  <c r="H79" i="73"/>
  <c r="Y78" i="73"/>
  <c r="I78" i="73"/>
  <c r="J78" i="73" s="1"/>
  <c r="AS57" i="107"/>
  <c r="S49" i="107"/>
  <c r="AH50" i="107"/>
  <c r="AE50" i="107"/>
  <c r="AM53" i="107"/>
  <c r="AM52" i="107"/>
  <c r="AS52" i="107" s="1"/>
  <c r="AK56" i="107"/>
  <c r="AL53" i="107"/>
  <c r="AQ53" i="107"/>
  <c r="AC53" i="107"/>
  <c r="AO53" i="107"/>
  <c r="AN53" i="107"/>
  <c r="AQ52" i="107"/>
  <c r="AN52" i="107"/>
  <c r="AL52" i="107"/>
  <c r="AK52" i="107" s="1"/>
  <c r="E101" i="73" s="1"/>
  <c r="AC52" i="107"/>
  <c r="AO52" i="107"/>
  <c r="BF23" i="107"/>
  <c r="M106" i="73"/>
  <c r="BF57" i="107"/>
  <c r="M11" i="77"/>
  <c r="AK24" i="113"/>
  <c r="V106" i="73"/>
  <c r="L11" i="77" s="1"/>
  <c r="C14" i="77" s="1"/>
  <c r="C13" i="77" s="1"/>
  <c r="R106" i="73"/>
  <c r="BF51" i="107"/>
  <c r="E23" i="26"/>
  <c r="D23" i="26"/>
  <c r="AK55" i="107"/>
  <c r="E104" i="73" s="1"/>
  <c r="AS55" i="107"/>
  <c r="M105" i="73"/>
  <c r="BF56" i="107"/>
  <c r="AY57" i="107"/>
  <c r="G13" i="77" l="1"/>
  <c r="C15" i="77"/>
  <c r="C12" i="77"/>
  <c r="AK53" i="107"/>
  <c r="E102" i="73" s="1"/>
  <c r="AM51" i="107"/>
  <c r="E105" i="73"/>
  <c r="AS56" i="107"/>
  <c r="AK19" i="113"/>
  <c r="R101" i="73"/>
  <c r="V101" i="73"/>
  <c r="R104" i="73"/>
  <c r="V104" i="73"/>
  <c r="AK22" i="113"/>
  <c r="D14" i="77"/>
  <c r="D13" i="77" s="1"/>
  <c r="N11" i="77"/>
  <c r="E14" i="77" s="1"/>
  <c r="E13" i="77" s="1"/>
  <c r="AY55" i="107"/>
  <c r="AY52" i="107"/>
  <c r="AY56" i="107"/>
  <c r="AD50" i="107"/>
  <c r="AL51" i="107"/>
  <c r="AQ51" i="107"/>
  <c r="AO51" i="107"/>
  <c r="AC51" i="107"/>
  <c r="AN51" i="107"/>
  <c r="S48" i="107"/>
  <c r="AE49" i="107"/>
  <c r="AH49" i="107"/>
  <c r="Y79" i="73"/>
  <c r="I79" i="73"/>
  <c r="J79" i="73" s="1"/>
  <c r="H80" i="73"/>
  <c r="H81" i="73" l="1"/>
  <c r="Y80" i="73"/>
  <c r="I80" i="73"/>
  <c r="J80" i="73" s="1"/>
  <c r="AD49" i="107"/>
  <c r="AP49" i="107" s="1"/>
  <c r="R102" i="73"/>
  <c r="AK20" i="113"/>
  <c r="V102" i="73"/>
  <c r="G15" i="77"/>
  <c r="G14" i="77"/>
  <c r="AQ50" i="107"/>
  <c r="AO50" i="107"/>
  <c r="AL50" i="107"/>
  <c r="AC50" i="107"/>
  <c r="AN50" i="107"/>
  <c r="AM50" i="107"/>
  <c r="E12" i="77"/>
  <c r="E15" i="77"/>
  <c r="AY53" i="107"/>
  <c r="S47" i="107"/>
  <c r="AE48" i="107"/>
  <c r="AH48" i="107"/>
  <c r="AP50" i="107"/>
  <c r="AY51" i="107"/>
  <c r="AK51" i="107"/>
  <c r="E100" i="73" s="1"/>
  <c r="D12" i="77"/>
  <c r="D15" i="77"/>
  <c r="H13" i="77"/>
  <c r="V105" i="73"/>
  <c r="R105" i="73"/>
  <c r="AK23" i="113"/>
  <c r="AS53" i="107"/>
  <c r="AK18" i="113" l="1"/>
  <c r="V100" i="73"/>
  <c r="R100" i="73"/>
  <c r="AD48" i="107"/>
  <c r="AK50" i="107"/>
  <c r="E99" i="73" s="1"/>
  <c r="H15" i="77"/>
  <c r="H14" i="77"/>
  <c r="AH47" i="107"/>
  <c r="AE47" i="107"/>
  <c r="S46" i="107"/>
  <c r="AO49" i="107"/>
  <c r="AQ49" i="107"/>
  <c r="AC49" i="107"/>
  <c r="AL49" i="107"/>
  <c r="AK49" i="107" s="1"/>
  <c r="E98" i="73" s="1"/>
  <c r="AN49" i="107"/>
  <c r="H82" i="73"/>
  <c r="I81" i="73"/>
  <c r="J81" i="73" s="1"/>
  <c r="Y81" i="73"/>
  <c r="AS50" i="107"/>
  <c r="AY50" i="107"/>
  <c r="AM49" i="107"/>
  <c r="AS49" i="107" s="1"/>
  <c r="AS51" i="107"/>
  <c r="AD47" i="107" l="1"/>
  <c r="R99" i="73"/>
  <c r="AK17" i="113"/>
  <c r="V99" i="73"/>
  <c r="Y82" i="73"/>
  <c r="I82" i="73"/>
  <c r="J82" i="73" s="1"/>
  <c r="H83" i="73"/>
  <c r="AP47" i="107"/>
  <c r="AC48" i="107"/>
  <c r="AQ48" i="107"/>
  <c r="AL48" i="107"/>
  <c r="AN48" i="107"/>
  <c r="AO48" i="107"/>
  <c r="AK16" i="113"/>
  <c r="R98" i="73"/>
  <c r="V98" i="73"/>
  <c r="AY49" i="107"/>
  <c r="AM48" i="107"/>
  <c r="AP48" i="107"/>
  <c r="AE46" i="107"/>
  <c r="S45" i="107"/>
  <c r="AH46" i="107"/>
  <c r="I83" i="73" l="1"/>
  <c r="J83" i="73" s="1"/>
  <c r="Y83" i="73"/>
  <c r="H84" i="73"/>
  <c r="S44" i="107"/>
  <c r="AH45" i="107"/>
  <c r="AE45" i="107"/>
  <c r="AQ47" i="107"/>
  <c r="AL47" i="107"/>
  <c r="AO47" i="107"/>
  <c r="AN47" i="107"/>
  <c r="AC47" i="107"/>
  <c r="AK48" i="107"/>
  <c r="E97" i="73" s="1"/>
  <c r="AM46" i="107"/>
  <c r="AD46" i="107"/>
  <c r="AM47" i="107"/>
  <c r="AK15" i="113" l="1"/>
  <c r="V97" i="73"/>
  <c r="AO46" i="107"/>
  <c r="AQ46" i="107"/>
  <c r="AC46" i="107"/>
  <c r="AL46" i="107"/>
  <c r="AK46" i="107" s="1"/>
  <c r="E95" i="73" s="1"/>
  <c r="AN46" i="107"/>
  <c r="AP46" i="107"/>
  <c r="H85" i="73"/>
  <c r="Y84" i="73"/>
  <c r="I84" i="73"/>
  <c r="J84" i="73" s="1"/>
  <c r="AD45" i="107"/>
  <c r="AY48" i="107"/>
  <c r="AS48" i="107"/>
  <c r="AK47" i="107"/>
  <c r="E96" i="73" s="1"/>
  <c r="AH44" i="107"/>
  <c r="S43" i="107"/>
  <c r="AE44" i="107"/>
  <c r="AC45" i="107" l="1"/>
  <c r="AN45" i="107"/>
  <c r="AL45" i="107"/>
  <c r="AQ45" i="107"/>
  <c r="AO45" i="107"/>
  <c r="AM45" i="107"/>
  <c r="AY46" i="107"/>
  <c r="AK13" i="113"/>
  <c r="V95" i="73"/>
  <c r="Y85" i="73"/>
  <c r="H86" i="73"/>
  <c r="I85" i="73"/>
  <c r="J85" i="73" s="1"/>
  <c r="V96" i="73"/>
  <c r="AK14" i="113"/>
  <c r="AD44" i="107"/>
  <c r="AM44" i="107"/>
  <c r="AY47" i="107"/>
  <c r="AH43" i="107"/>
  <c r="S42" i="107"/>
  <c r="AE43" i="107"/>
  <c r="AP45" i="107"/>
  <c r="AS46" i="107"/>
  <c r="AS47" i="107"/>
  <c r="AD43" i="107" l="1"/>
  <c r="AM43" i="107" s="1"/>
  <c r="S41" i="107"/>
  <c r="AH42" i="107"/>
  <c r="AE42" i="107"/>
  <c r="AC44" i="107"/>
  <c r="AQ44" i="107"/>
  <c r="AL44" i="107"/>
  <c r="AO44" i="107"/>
  <c r="AN44" i="107"/>
  <c r="H87" i="73"/>
  <c r="Y86" i="73"/>
  <c r="I86" i="73"/>
  <c r="J86" i="73" s="1"/>
  <c r="AK45" i="107"/>
  <c r="E94" i="73" s="1"/>
  <c r="AS45" i="107"/>
  <c r="AP44" i="107"/>
  <c r="AD42" i="107" l="1"/>
  <c r="AM42" i="107"/>
  <c r="AK44" i="107"/>
  <c r="E93" i="73" s="1"/>
  <c r="AP42" i="107"/>
  <c r="AK12" i="113"/>
  <c r="V94" i="73"/>
  <c r="H88" i="73"/>
  <c r="Y87" i="73"/>
  <c r="I87" i="73"/>
  <c r="J87" i="73" s="1"/>
  <c r="AE41" i="107"/>
  <c r="S40" i="107"/>
  <c r="AH41" i="107"/>
  <c r="AY45" i="107"/>
  <c r="AP43" i="107"/>
  <c r="AY44" i="107"/>
  <c r="AS44" i="107"/>
  <c r="AQ43" i="107"/>
  <c r="AN43" i="107"/>
  <c r="AC43" i="107"/>
  <c r="AO43" i="107"/>
  <c r="AL43" i="107"/>
  <c r="S39" i="107" l="1"/>
  <c r="AE40" i="107"/>
  <c r="AH40" i="107"/>
  <c r="Y88" i="73"/>
  <c r="I88" i="73"/>
  <c r="J88" i="73" s="1"/>
  <c r="H89" i="73"/>
  <c r="AK11" i="113"/>
  <c r="V93" i="73"/>
  <c r="AD41" i="107"/>
  <c r="AK43" i="107"/>
  <c r="E92" i="73" s="1"/>
  <c r="AL42" i="107"/>
  <c r="AK42" i="107" s="1"/>
  <c r="E91" i="73" s="1"/>
  <c r="AQ42" i="107"/>
  <c r="AO42" i="107"/>
  <c r="AN42" i="107"/>
  <c r="AC42" i="107"/>
  <c r="I89" i="73" l="1"/>
  <c r="J89" i="73" s="1"/>
  <c r="H90" i="73"/>
  <c r="Y89" i="73"/>
  <c r="AY42" i="107"/>
  <c r="AY43" i="107"/>
  <c r="AS42" i="107"/>
  <c r="V91" i="73"/>
  <c r="AK9" i="113"/>
  <c r="AQ41" i="107"/>
  <c r="AC41" i="107"/>
  <c r="AO41" i="107"/>
  <c r="AL41" i="107"/>
  <c r="AK41" i="107" s="1"/>
  <c r="E90" i="73" s="1"/>
  <c r="AN41" i="107"/>
  <c r="AD40" i="107"/>
  <c r="AM40" i="107" s="1"/>
  <c r="AK10" i="113"/>
  <c r="V92" i="73"/>
  <c r="AS43" i="107"/>
  <c r="AH39" i="107"/>
  <c r="AE39" i="107"/>
  <c r="S38" i="107"/>
  <c r="AM41" i="107"/>
  <c r="AP41" i="107"/>
  <c r="V90" i="73" l="1"/>
  <c r="AK8" i="113"/>
  <c r="AY41" i="107"/>
  <c r="AS41" i="107"/>
  <c r="AD39" i="107"/>
  <c r="AP39" i="107" s="1"/>
  <c r="AM39" i="107"/>
  <c r="AP40" i="107"/>
  <c r="AC40" i="107"/>
  <c r="AN40" i="107"/>
  <c r="AQ40" i="107"/>
  <c r="AO40" i="107"/>
  <c r="AL40" i="107"/>
  <c r="H91" i="73"/>
  <c r="Y90" i="73"/>
  <c r="I90" i="73"/>
  <c r="J90" i="73" s="1"/>
  <c r="AH38" i="107"/>
  <c r="AE38" i="107"/>
  <c r="S37" i="107"/>
  <c r="I91" i="73" l="1"/>
  <c r="J91" i="73" s="1"/>
  <c r="H92" i="73"/>
  <c r="Y91" i="73"/>
  <c r="AY40" i="107"/>
  <c r="S36" i="107"/>
  <c r="AE37" i="107"/>
  <c r="AH37" i="107"/>
  <c r="AD38" i="107"/>
  <c r="AK40" i="107"/>
  <c r="E89" i="73" s="1"/>
  <c r="AN39" i="107"/>
  <c r="AO39" i="107"/>
  <c r="AC39" i="107"/>
  <c r="AQ39" i="107"/>
  <c r="AL39" i="107"/>
  <c r="AK39" i="107" l="1"/>
  <c r="AL38" i="107"/>
  <c r="AC38" i="107"/>
  <c r="AO38" i="107"/>
  <c r="AQ38" i="107"/>
  <c r="AN38" i="107"/>
  <c r="AP38" i="107"/>
  <c r="AD37" i="107"/>
  <c r="AM37" i="107"/>
  <c r="AM38" i="107"/>
  <c r="AH36" i="107"/>
  <c r="AE36" i="107"/>
  <c r="S35" i="107"/>
  <c r="I92" i="73"/>
  <c r="J92" i="73" s="1"/>
  <c r="H93" i="73"/>
  <c r="Y92" i="73"/>
  <c r="AY39" i="107"/>
  <c r="AK7" i="113"/>
  <c r="V89" i="73"/>
  <c r="AP37" i="107"/>
  <c r="AS40" i="107"/>
  <c r="Y93" i="73" l="1"/>
  <c r="I93" i="73"/>
  <c r="J93" i="73" s="1"/>
  <c r="H94" i="73"/>
  <c r="AP36" i="107"/>
  <c r="AM36" i="107"/>
  <c r="AD36" i="107"/>
  <c r="AC37" i="107"/>
  <c r="AL37" i="107"/>
  <c r="AK37" i="107" s="1"/>
  <c r="E86" i="73" s="1"/>
  <c r="AO37" i="107"/>
  <c r="AQ37" i="107"/>
  <c r="AN37" i="107"/>
  <c r="AS38" i="107"/>
  <c r="AY38" i="107"/>
  <c r="AK38" i="107"/>
  <c r="E87" i="73" s="1"/>
  <c r="AE35" i="107"/>
  <c r="AH35" i="107"/>
  <c r="S34" i="107"/>
  <c r="E88" i="73"/>
  <c r="AS39" i="107"/>
  <c r="AY37" i="107" l="1"/>
  <c r="AK5" i="113"/>
  <c r="V87" i="73"/>
  <c r="AC36" i="107"/>
  <c r="AQ36" i="107"/>
  <c r="AO36" i="107"/>
  <c r="AL36" i="107"/>
  <c r="AN36" i="107"/>
  <c r="Y94" i="73"/>
  <c r="I94" i="73"/>
  <c r="J94" i="73" s="1"/>
  <c r="H95" i="73"/>
  <c r="AK4" i="113"/>
  <c r="V86" i="73"/>
  <c r="AS37" i="107"/>
  <c r="AD35" i="107"/>
  <c r="AM35" i="107"/>
  <c r="V88" i="73"/>
  <c r="AK6" i="113"/>
  <c r="AH34" i="107"/>
  <c r="S33" i="107"/>
  <c r="AE34" i="107"/>
  <c r="S32" i="107" l="1"/>
  <c r="AH33" i="107"/>
  <c r="AE33" i="107"/>
  <c r="AD34" i="107"/>
  <c r="AL35" i="107"/>
  <c r="AQ35" i="107"/>
  <c r="AO35" i="107"/>
  <c r="AC35" i="107"/>
  <c r="AN35" i="107"/>
  <c r="Y95" i="73"/>
  <c r="I95" i="73"/>
  <c r="J95" i="73" s="1"/>
  <c r="H96" i="73"/>
  <c r="AK36" i="107"/>
  <c r="AP35" i="107"/>
  <c r="E85" i="73" l="1"/>
  <c r="AS36" i="107"/>
  <c r="AN34" i="107"/>
  <c r="AL34" i="107"/>
  <c r="AQ34" i="107"/>
  <c r="AO34" i="107"/>
  <c r="AC34" i="107"/>
  <c r="H97" i="73"/>
  <c r="I96" i="73"/>
  <c r="J96" i="73" s="1"/>
  <c r="Y96" i="73"/>
  <c r="AP34" i="107"/>
  <c r="AD33" i="107"/>
  <c r="AP33" i="107" s="1"/>
  <c r="AY36" i="107"/>
  <c r="AK35" i="107"/>
  <c r="E84" i="73" s="1"/>
  <c r="V84" i="73" s="1"/>
  <c r="AS35" i="107"/>
  <c r="AM34" i="107"/>
  <c r="AE32" i="107"/>
  <c r="AH32" i="107"/>
  <c r="S31" i="107"/>
  <c r="AD32" i="107" l="1"/>
  <c r="AM32" i="107" s="1"/>
  <c r="AY35" i="107"/>
  <c r="AM33" i="107"/>
  <c r="AK34" i="107"/>
  <c r="E83" i="73" s="1"/>
  <c r="V83" i="73" s="1"/>
  <c r="H98" i="73"/>
  <c r="Y97" i="73"/>
  <c r="I97" i="73"/>
  <c r="J97" i="73" s="1"/>
  <c r="S30" i="107"/>
  <c r="AE31" i="107"/>
  <c r="AH31" i="107"/>
  <c r="AQ33" i="107"/>
  <c r="AN33" i="107"/>
  <c r="AO33" i="107"/>
  <c r="AL33" i="107"/>
  <c r="AC33" i="107"/>
  <c r="AK3" i="113"/>
  <c r="V85" i="73"/>
  <c r="AD31" i="107" l="1"/>
  <c r="AM31" i="107" s="1"/>
  <c r="S29" i="107"/>
  <c r="AH30" i="107"/>
  <c r="AE30" i="107"/>
  <c r="AY34" i="107"/>
  <c r="H99" i="73"/>
  <c r="Y98" i="73"/>
  <c r="I98" i="73"/>
  <c r="J98" i="73" s="1"/>
  <c r="AK33" i="107"/>
  <c r="E82" i="73" s="1"/>
  <c r="V82" i="73" s="1"/>
  <c r="AP31" i="107"/>
  <c r="AS34" i="107"/>
  <c r="AP32" i="107"/>
  <c r="AQ32" i="107"/>
  <c r="AL32" i="107"/>
  <c r="AO32" i="107"/>
  <c r="AC32" i="107"/>
  <c r="AN32" i="107"/>
  <c r="AK32" i="107" l="1"/>
  <c r="E81" i="73" s="1"/>
  <c r="V81" i="73" s="1"/>
  <c r="AY33" i="107"/>
  <c r="AD30" i="107"/>
  <c r="AM30" i="107" s="1"/>
  <c r="AC31" i="107"/>
  <c r="AL31" i="107"/>
  <c r="AK31" i="107" s="1"/>
  <c r="E80" i="73" s="1"/>
  <c r="V80" i="73" s="1"/>
  <c r="AN31" i="107"/>
  <c r="AO31" i="107"/>
  <c r="AQ31" i="107"/>
  <c r="AS31" i="107"/>
  <c r="Y99" i="73"/>
  <c r="H100" i="73"/>
  <c r="H101" i="73" s="1"/>
  <c r="I99" i="73"/>
  <c r="J99" i="73" s="1"/>
  <c r="S28" i="107"/>
  <c r="AH29" i="107"/>
  <c r="AE29" i="107"/>
  <c r="AS33" i="107"/>
  <c r="AS32" i="107" l="1"/>
  <c r="AH28" i="107"/>
  <c r="S27" i="107"/>
  <c r="AE28" i="107"/>
  <c r="AD29" i="107"/>
  <c r="AM29" i="107" s="1"/>
  <c r="I101" i="73"/>
  <c r="J101" i="73" s="1"/>
  <c r="M21" i="77" s="1"/>
  <c r="Y101" i="73"/>
  <c r="N21" i="77" s="1"/>
  <c r="AP30" i="107"/>
  <c r="AY32" i="107"/>
  <c r="AY31" i="107"/>
  <c r="AL30" i="107"/>
  <c r="AQ30" i="107"/>
  <c r="AN30" i="107"/>
  <c r="AO30" i="107"/>
  <c r="AC30" i="107"/>
  <c r="E24" i="77" l="1"/>
  <c r="E23" i="77" s="1"/>
  <c r="N22" i="77"/>
  <c r="N24" i="77"/>
  <c r="D24" i="77"/>
  <c r="D23" i="77" s="1"/>
  <c r="M22" i="77"/>
  <c r="M24" i="77"/>
  <c r="AS30" i="107"/>
  <c r="AP28" i="107"/>
  <c r="AK30" i="107"/>
  <c r="E79" i="73" s="1"/>
  <c r="V79" i="73" s="1"/>
  <c r="AQ29" i="107"/>
  <c r="AC29" i="107"/>
  <c r="AO29" i="107"/>
  <c r="AL29" i="107"/>
  <c r="AN29" i="107"/>
  <c r="AP29" i="107"/>
  <c r="AM28" i="107"/>
  <c r="AD28" i="107"/>
  <c r="AY30" i="107"/>
  <c r="AE27" i="107"/>
  <c r="AH27" i="107"/>
  <c r="S26" i="107"/>
  <c r="P26" i="77" l="1"/>
  <c r="H23" i="77" s="1"/>
  <c r="E22" i="77"/>
  <c r="O26" i="77"/>
  <c r="G23" i="77" s="1"/>
  <c r="D22" i="77"/>
  <c r="AP27" i="107"/>
  <c r="D30" i="77"/>
  <c r="D25" i="77"/>
  <c r="AD27" i="107"/>
  <c r="AM27" i="107"/>
  <c r="AH26" i="107"/>
  <c r="S25" i="107"/>
  <c r="AE26" i="107"/>
  <c r="AC28" i="107"/>
  <c r="AL28" i="107"/>
  <c r="AN28" i="107"/>
  <c r="AO28" i="107"/>
  <c r="AQ28" i="107"/>
  <c r="AK29" i="107"/>
  <c r="E78" i="73" s="1"/>
  <c r="V78" i="73" s="1"/>
  <c r="E25" i="77"/>
  <c r="E30" i="77"/>
  <c r="AD26" i="107" l="1"/>
  <c r="AM26" i="107"/>
  <c r="AO27" i="107"/>
  <c r="AN27" i="107"/>
  <c r="AQ27" i="107"/>
  <c r="AC27" i="107"/>
  <c r="AL27" i="107"/>
  <c r="H30" i="77"/>
  <c r="H25" i="77"/>
  <c r="H24" i="77"/>
  <c r="G25" i="77"/>
  <c r="G24" i="77"/>
  <c r="G30" i="77"/>
  <c r="AS29" i="107"/>
  <c r="AH25" i="107"/>
  <c r="S24" i="107"/>
  <c r="AE25" i="107"/>
  <c r="AK28" i="107"/>
  <c r="AP26" i="107"/>
  <c r="AY29" i="107"/>
  <c r="E77" i="73" l="1"/>
  <c r="V77" i="73" s="1"/>
  <c r="AS28" i="107"/>
  <c r="AY28" i="107"/>
  <c r="S23" i="107"/>
  <c r="AH24" i="107"/>
  <c r="AE24" i="107"/>
  <c r="AQ26" i="107"/>
  <c r="AO26" i="107"/>
  <c r="AL26" i="107"/>
  <c r="AC26" i="107"/>
  <c r="AN26" i="107"/>
  <c r="AK27" i="107"/>
  <c r="AD25" i="107"/>
  <c r="AM25" i="107"/>
  <c r="AY27" i="107"/>
  <c r="AD24" i="107" l="1"/>
  <c r="AC25" i="107"/>
  <c r="AQ25" i="107"/>
  <c r="AL25" i="107"/>
  <c r="AO25" i="107"/>
  <c r="AN25" i="107"/>
  <c r="AK26" i="107"/>
  <c r="AP24" i="107"/>
  <c r="AP25" i="107"/>
  <c r="E76" i="73"/>
  <c r="V76" i="73" s="1"/>
  <c r="AS27" i="107"/>
  <c r="S22" i="107"/>
  <c r="AH23" i="107"/>
  <c r="AE23" i="107"/>
  <c r="E75" i="73" l="1"/>
  <c r="V75" i="73" s="1"/>
  <c r="AS26" i="107"/>
  <c r="AD23" i="107"/>
  <c r="AM23" i="107" s="1"/>
  <c r="AL24" i="107"/>
  <c r="AN24" i="107"/>
  <c r="AQ24" i="107"/>
  <c r="AC24" i="107"/>
  <c r="AO24" i="107"/>
  <c r="S21" i="107"/>
  <c r="AE22" i="107"/>
  <c r="AH22" i="107"/>
  <c r="AK25" i="107"/>
  <c r="E74" i="73" s="1"/>
  <c r="V74" i="73" s="1"/>
  <c r="AM24" i="107"/>
  <c r="AY26" i="107"/>
  <c r="AS24" i="107" l="1"/>
  <c r="AK24" i="107"/>
  <c r="E73" i="73" s="1"/>
  <c r="V73" i="73" s="1"/>
  <c r="AD22" i="107"/>
  <c r="AM22" i="107"/>
  <c r="AE21" i="107"/>
  <c r="S20" i="107"/>
  <c r="AH21" i="107"/>
  <c r="AL23" i="107"/>
  <c r="AO23" i="107"/>
  <c r="AC23" i="107"/>
  <c r="AQ23" i="107"/>
  <c r="AN23" i="107"/>
  <c r="AP22" i="107"/>
  <c r="AS25" i="107"/>
  <c r="AY25" i="107"/>
  <c r="AP23" i="107"/>
  <c r="AL22" i="107" l="1"/>
  <c r="AK22" i="107" s="1"/>
  <c r="E71" i="73" s="1"/>
  <c r="V71" i="73" s="1"/>
  <c r="AN22" i="107"/>
  <c r="AO22" i="107"/>
  <c r="AC22" i="107"/>
  <c r="AQ22" i="107"/>
  <c r="AH20" i="107"/>
  <c r="S19" i="107"/>
  <c r="AE20" i="107"/>
  <c r="AD21" i="107"/>
  <c r="AM21" i="107"/>
  <c r="AY24" i="107"/>
  <c r="AK23" i="107"/>
  <c r="E72" i="73" s="1"/>
  <c r="V72" i="73" s="1"/>
  <c r="AO21" i="107" l="1"/>
  <c r="AQ21" i="107"/>
  <c r="AN21" i="107"/>
  <c r="AL21" i="107"/>
  <c r="AC21" i="107"/>
  <c r="AY22" i="107"/>
  <c r="AS23" i="107"/>
  <c r="AS22" i="107"/>
  <c r="AD20" i="107"/>
  <c r="AP21" i="107"/>
  <c r="AH19" i="107"/>
  <c r="S18" i="107"/>
  <c r="AE19" i="107"/>
  <c r="AY23" i="107"/>
  <c r="AY21" i="107" l="1"/>
  <c r="AK21" i="107"/>
  <c r="E70" i="73" s="1"/>
  <c r="V70" i="73" s="1"/>
  <c r="AM19" i="107"/>
  <c r="AD19" i="107"/>
  <c r="AO20" i="107"/>
  <c r="AN20" i="107"/>
  <c r="AC20" i="107"/>
  <c r="AL20" i="107"/>
  <c r="AQ20" i="107"/>
  <c r="S17" i="107"/>
  <c r="AH18" i="107"/>
  <c r="AE18" i="107"/>
  <c r="AM20" i="107"/>
  <c r="AP20" i="107"/>
  <c r="AP18" i="107" l="1"/>
  <c r="AH17" i="107"/>
  <c r="AE17" i="107"/>
  <c r="S16" i="107"/>
  <c r="AS21" i="107"/>
  <c r="AD18" i="107"/>
  <c r="AM18" i="107"/>
  <c r="AK20" i="107"/>
  <c r="E69" i="73" s="1"/>
  <c r="V69" i="73" s="1"/>
  <c r="AQ19" i="107"/>
  <c r="AO19" i="107"/>
  <c r="AN19" i="107"/>
  <c r="AL19" i="107"/>
  <c r="AK19" i="107" s="1"/>
  <c r="E68" i="73" s="1"/>
  <c r="V68" i="73" s="1"/>
  <c r="AC19" i="107"/>
  <c r="AP19" i="107"/>
  <c r="AY19" i="107" l="1"/>
  <c r="S15" i="107"/>
  <c r="AE16" i="107"/>
  <c r="AH16" i="107"/>
  <c r="AS19" i="107"/>
  <c r="AQ18" i="107"/>
  <c r="AL18" i="107"/>
  <c r="AK18" i="107" s="1"/>
  <c r="E67" i="73" s="1"/>
  <c r="V67" i="73" s="1"/>
  <c r="AO18" i="107"/>
  <c r="AC18" i="107"/>
  <c r="AN18" i="107"/>
  <c r="AD17" i="107"/>
  <c r="AY20" i="107"/>
  <c r="AS20" i="107"/>
  <c r="AN17" i="107" l="1"/>
  <c r="AC17" i="107"/>
  <c r="AO17" i="107"/>
  <c r="AQ17" i="107"/>
  <c r="AL17" i="107"/>
  <c r="AP16" i="107"/>
  <c r="AY18" i="107"/>
  <c r="AD16" i="107"/>
  <c r="AP17" i="107"/>
  <c r="S14" i="107"/>
  <c r="AE15" i="107"/>
  <c r="AH15" i="107"/>
  <c r="AM17" i="107"/>
  <c r="AS18" i="107"/>
  <c r="AN16" i="107" l="1"/>
  <c r="AO16" i="107"/>
  <c r="AC16" i="107"/>
  <c r="AL16" i="107"/>
  <c r="AK16" i="107" s="1"/>
  <c r="E65" i="73" s="1"/>
  <c r="V65" i="73" s="1"/>
  <c r="AQ16" i="107"/>
  <c r="AK17" i="107"/>
  <c r="E66" i="73" s="1"/>
  <c r="V66" i="73" s="1"/>
  <c r="AD15" i="107"/>
  <c r="AM15" i="107"/>
  <c r="AM16" i="107"/>
  <c r="AS16" i="107" s="1"/>
  <c r="AS17" i="107"/>
  <c r="AE14" i="107"/>
  <c r="AH14" i="107"/>
  <c r="S13" i="107"/>
  <c r="AP15" i="107"/>
  <c r="AY17" i="107"/>
  <c r="AD14" i="107" l="1"/>
  <c r="AL15" i="107"/>
  <c r="AK15" i="107" s="1"/>
  <c r="E64" i="73" s="1"/>
  <c r="V64" i="73" s="1"/>
  <c r="AO15" i="107"/>
  <c r="AC15" i="107"/>
  <c r="AQ15" i="107"/>
  <c r="AN15" i="107"/>
  <c r="AH13" i="107"/>
  <c r="AE13" i="107"/>
  <c r="S12" i="107"/>
  <c r="AY16" i="107"/>
  <c r="AQ14" i="107" l="1"/>
  <c r="AL14" i="107"/>
  <c r="AO14" i="107"/>
  <c r="AC14" i="107"/>
  <c r="AN14" i="107"/>
  <c r="S11" i="107"/>
  <c r="AH12" i="107"/>
  <c r="AE12" i="107"/>
  <c r="AY15" i="107"/>
  <c r="AD13" i="107"/>
  <c r="AM13" i="107"/>
  <c r="AP13" i="107"/>
  <c r="AM14" i="107"/>
  <c r="AS15" i="107"/>
  <c r="AP14" i="107"/>
  <c r="AD12" i="107" l="1"/>
  <c r="AP12" i="107" s="1"/>
  <c r="AM12" i="107"/>
  <c r="AS14" i="107"/>
  <c r="AO13" i="107"/>
  <c r="AQ13" i="107"/>
  <c r="AL13" i="107"/>
  <c r="AK13" i="107" s="1"/>
  <c r="E62" i="73" s="1"/>
  <c r="V62" i="73" s="1"/>
  <c r="AC13" i="107"/>
  <c r="AN13" i="107"/>
  <c r="AE11" i="107"/>
  <c r="S10" i="107"/>
  <c r="AH11" i="107"/>
  <c r="AK14" i="107"/>
  <c r="E63" i="73" s="1"/>
  <c r="V63" i="73" s="1"/>
  <c r="AY14" i="107"/>
  <c r="S9" i="107" l="1"/>
  <c r="AH10" i="107"/>
  <c r="AE10" i="107"/>
  <c r="AS13" i="107"/>
  <c r="AD11" i="107"/>
  <c r="AM11" i="107"/>
  <c r="AY13" i="107"/>
  <c r="AO12" i="107"/>
  <c r="AL12" i="107"/>
  <c r="AQ12" i="107"/>
  <c r="AN12" i="107"/>
  <c r="AC12" i="107"/>
  <c r="AK12" i="107" l="1"/>
  <c r="AH9" i="107"/>
  <c r="S8" i="107"/>
  <c r="AE9" i="107"/>
  <c r="AD10" i="107"/>
  <c r="AM10" i="107" s="1"/>
  <c r="AL11" i="107"/>
  <c r="AN11" i="107"/>
  <c r="AC11" i="107"/>
  <c r="AQ11" i="107"/>
  <c r="AO11" i="107"/>
  <c r="AY12" i="107"/>
  <c r="AP11" i="107"/>
  <c r="E61" i="73" l="1"/>
  <c r="AS12" i="107"/>
  <c r="AK11" i="107"/>
  <c r="E60" i="73" s="1"/>
  <c r="AE8" i="107"/>
  <c r="S7" i="107"/>
  <c r="AH8" i="107"/>
  <c r="AP9" i="107"/>
  <c r="AY11" i="107"/>
  <c r="AM9" i="107"/>
  <c r="AD9" i="107"/>
  <c r="AS11" i="107"/>
  <c r="AL10" i="107"/>
  <c r="AC10" i="107"/>
  <c r="AN10" i="107"/>
  <c r="AQ10" i="107"/>
  <c r="AO10" i="107"/>
  <c r="AP10" i="107"/>
  <c r="AK10" i="107" l="1"/>
  <c r="E59" i="73" s="1"/>
  <c r="AD8" i="107"/>
  <c r="S6" i="107"/>
  <c r="AH7" i="107"/>
  <c r="AE7" i="107"/>
  <c r="AN9" i="107"/>
  <c r="AQ9" i="107"/>
  <c r="AL9" i="107"/>
  <c r="AO9" i="107"/>
  <c r="AC9" i="107"/>
  <c r="AP8" i="107"/>
  <c r="AK9" i="107" l="1"/>
  <c r="AY9" i="107" s="1"/>
  <c r="S5" i="107"/>
  <c r="AH6" i="107"/>
  <c r="AE6" i="107"/>
  <c r="AY10" i="107"/>
  <c r="AS10" i="107"/>
  <c r="AN8" i="107"/>
  <c r="AQ8" i="107"/>
  <c r="AL8" i="107"/>
  <c r="AC8" i="107"/>
  <c r="AO8" i="107"/>
  <c r="AD7" i="107"/>
  <c r="AM7" i="107"/>
  <c r="AM8" i="107"/>
  <c r="AL7" i="107" l="1"/>
  <c r="AN7" i="107"/>
  <c r="AQ7" i="107"/>
  <c r="AC7" i="107"/>
  <c r="AO7" i="107"/>
  <c r="AK8" i="107"/>
  <c r="E57" i="73" s="1"/>
  <c r="AH5" i="107"/>
  <c r="AE5" i="107"/>
  <c r="S4" i="107"/>
  <c r="E58" i="73"/>
  <c r="AS9" i="107"/>
  <c r="AD6" i="107"/>
  <c r="AP7" i="107"/>
  <c r="S3" i="107" l="1"/>
  <c r="AH4" i="107"/>
  <c r="AE4" i="107"/>
  <c r="AK7" i="107"/>
  <c r="E56" i="73" s="1"/>
  <c r="AO6" i="107"/>
  <c r="AN6" i="107"/>
  <c r="AQ6" i="107"/>
  <c r="AL6" i="107"/>
  <c r="AC6" i="107"/>
  <c r="AM6" i="107"/>
  <c r="AY8" i="107"/>
  <c r="AD5" i="107"/>
  <c r="AM5" i="107"/>
  <c r="AP6" i="107"/>
  <c r="AS7" i="107"/>
  <c r="AS8" i="107"/>
  <c r="AD4" i="107" l="1"/>
  <c r="AM4" i="107" s="1"/>
  <c r="AS6" i="107"/>
  <c r="AL5" i="107"/>
  <c r="AQ5" i="107"/>
  <c r="AC5" i="107"/>
  <c r="AO5" i="107"/>
  <c r="AN5" i="107"/>
  <c r="AK6" i="107"/>
  <c r="E55" i="73" s="1"/>
  <c r="AP5" i="107"/>
  <c r="AE3" i="107"/>
  <c r="AH3" i="107"/>
  <c r="AY7" i="107"/>
  <c r="AP4" i="107" l="1"/>
  <c r="AY6" i="107"/>
  <c r="AD3" i="107"/>
  <c r="AM3" i="107" s="1"/>
  <c r="AP3" i="107"/>
  <c r="AY5" i="107"/>
  <c r="AK5" i="107"/>
  <c r="E54" i="73" s="1"/>
  <c r="AQ4" i="107"/>
  <c r="AC4" i="107"/>
  <c r="AN4" i="107"/>
  <c r="AO4" i="107"/>
  <c r="AL4" i="107"/>
  <c r="AK4" i="107" l="1"/>
  <c r="E53" i="73" s="1"/>
  <c r="AC3" i="107"/>
  <c r="AN3" i="107"/>
  <c r="AQ3" i="107"/>
  <c r="AO3" i="107"/>
  <c r="AL3" i="107"/>
  <c r="AS5" i="107"/>
  <c r="AY4" i="107" l="1"/>
  <c r="AS4" i="107"/>
  <c r="AK3" i="107"/>
  <c r="E52" i="73" l="1"/>
  <c r="AS3" i="107"/>
  <c r="AY3" i="10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 Zucman</author>
  </authors>
  <commentList>
    <comment ref="I2" authorId="0" shapeId="0" xr:uid="{00000000-0006-0000-0900-000001000000}">
      <text>
        <r>
          <rPr>
            <b/>
            <sz val="9"/>
            <color indexed="81"/>
            <rFont val="Arial"/>
            <family val="2"/>
          </rPr>
          <t>Gabriel Zucman:</t>
        </r>
        <r>
          <rPr>
            <sz val="9"/>
            <color indexed="81"/>
            <rFont val="Arial"/>
            <family val="2"/>
          </rPr>
          <t xml:space="preserve">
Source: NIPA Fixed Assets Table 2.1, line 1 "private fixed assets" (includes equipment + structure + IP)</t>
        </r>
      </text>
    </comment>
  </commentList>
</comments>
</file>

<file path=xl/sharedStrings.xml><?xml version="1.0" encoding="utf-8"?>
<sst xmlns="http://schemas.openxmlformats.org/spreadsheetml/2006/main" count="755" uniqueCount="447">
  <si>
    <t>Top 1%</t>
  </si>
  <si>
    <t>Housing (net of morgages)</t>
  </si>
  <si>
    <t>Sole proprietorships and partnerships</t>
  </si>
  <si>
    <t>Currency, deposits and bonds</t>
  </si>
  <si>
    <t>Pensions</t>
  </si>
  <si>
    <t>Equities</t>
  </si>
  <si>
    <t>Household wealth as a fraction of national income</t>
  </si>
  <si>
    <t>Top 10% SCF</t>
  </si>
  <si>
    <t>Top 1% estates</t>
  </si>
  <si>
    <t>Top 1% SCF</t>
  </si>
  <si>
    <t>Top .00025% Forbes</t>
  </si>
  <si>
    <t>Housing</t>
  </si>
  <si>
    <t>Income Shares</t>
  </si>
  <si>
    <t xml:space="preserve">Top 0.1% </t>
  </si>
  <si>
    <t>Top 0.1% estates</t>
  </si>
  <si>
    <t>Top 0.1% SCF</t>
  </si>
  <si>
    <t>SCF data (fractiles defined relative to households)</t>
  </si>
  <si>
    <t>SCF data (fractiles defined relative to tax units)</t>
  </si>
  <si>
    <t>Top 0.1% SCF (adjusted)</t>
  </si>
  <si>
    <t>Source: Appendix Tables C3 and C4 and C4b</t>
  </si>
  <si>
    <t>Comparison of top 0.1% capital income share (including KG)</t>
  </si>
  <si>
    <t>Income tax</t>
  </si>
  <si>
    <t>Weighed estates</t>
  </si>
  <si>
    <t>Source: Appendix Table C2</t>
  </si>
  <si>
    <t>Source: Appendix Table C8</t>
  </si>
  <si>
    <t>Other estimates: wealth</t>
  </si>
  <si>
    <t>Other estimates: capital income</t>
  </si>
  <si>
    <r>
      <t>Capital Income Shares</t>
    </r>
    <r>
      <rPr>
        <sz val="12"/>
        <rFont val="Arial"/>
      </rPr>
      <t xml:space="preserve"> including KG</t>
    </r>
  </si>
  <si>
    <t>Capital Income Shares excluding KG</t>
  </si>
  <si>
    <t>Passive capital income</t>
  </si>
  <si>
    <t>Comparison of top 0.1% capital income share (excluding KG)</t>
  </si>
  <si>
    <t>Comparison of top 0.1% passive capital income share (dividends + interest + positive rents + )</t>
  </si>
  <si>
    <t>Total</t>
  </si>
  <si>
    <t>Total capital income in national income</t>
  </si>
  <si>
    <t>Book value of private wealth (% NI)</t>
  </si>
  <si>
    <t>Book value of private wealth (year-end, $bn)</t>
  </si>
  <si>
    <t>Notes: simulations created with micro-level Forbes 400 data and STATA program /Dropbox/bookwebsite/wealthtaxsim/forbes400/forbes400tax.do</t>
  </si>
  <si>
    <t>Assumes zero evasion rate</t>
  </si>
  <si>
    <t>Bernie Sanders wealth tax (for married) is as of April 2019 with rates 1,2,3,4,5,6,7,8% applying above $32m,$50m,$250m,$500m,$1bn, $5bn, $10bn</t>
  </si>
  <si>
    <t>Moderate wealth tax is the Warren wealth tax as of Jan 2019 with rates 2, 3% applying above $50m, $1bn</t>
  </si>
  <si>
    <t>Radical wealth tax is the tax with rate 2% above $50m and 10% above $1bn. It is the rate that approximately maximizes tax revenue from the Forbes 400 (had the tax been in place since 1982).</t>
  </si>
  <si>
    <t>Forbes 400 wealth share</t>
  </si>
  <si>
    <t>Forbes 400 wealth share with Warren Tax</t>
  </si>
  <si>
    <t>Forbes 400 wealth share with Bernie Sanders Tax</t>
  </si>
  <si>
    <t>Forbes 400 wealth share with radical Tax (Warren with 10% above $1bn instead of 3%)</t>
  </si>
  <si>
    <t>name</t>
  </si>
  <si>
    <t>Jeff Bezos</t>
  </si>
  <si>
    <t>Bill Gates</t>
  </si>
  <si>
    <t>Warren Buffett</t>
  </si>
  <si>
    <t>Mark Zuckerberg</t>
  </si>
  <si>
    <t>Larry Ellison</t>
  </si>
  <si>
    <t>Larry Page</t>
  </si>
  <si>
    <t>David Koch</t>
  </si>
  <si>
    <t>Charles Koch</t>
  </si>
  <si>
    <t>Sergey Brin</t>
  </si>
  <si>
    <t>Michael Bloomberg</t>
  </si>
  <si>
    <t>Jim Walton</t>
  </si>
  <si>
    <t>S Walton</t>
  </si>
  <si>
    <t>Alice Walton</t>
  </si>
  <si>
    <t>Steve Ballmer</t>
  </si>
  <si>
    <t>Sheldon Adelson</t>
  </si>
  <si>
    <t>Philip Knight</t>
  </si>
  <si>
    <t>Michael Dell</t>
  </si>
  <si>
    <t>John Mars</t>
  </si>
  <si>
    <t>Jacqueline Mars</t>
  </si>
  <si>
    <t>Laurene Powell Jobs</t>
  </si>
  <si>
    <t>Percent of national income</t>
  </si>
  <si>
    <t>Total net worth</t>
  </si>
  <si>
    <t xml:space="preserve">  Assets</t>
  </si>
  <si>
    <t>Equities (direct holding)</t>
  </si>
  <si>
    <t>Fixed income assets</t>
  </si>
  <si>
    <t>Business Assets</t>
  </si>
  <si>
    <t>Pensions and Insurance</t>
  </si>
  <si>
    <t xml:space="preserve">Mortgages </t>
  </si>
  <si>
    <t>Other</t>
  </si>
  <si>
    <t>Student loans</t>
  </si>
  <si>
    <t>Percent of total net worth</t>
  </si>
  <si>
    <t xml:space="preserve">    Publicly listed</t>
  </si>
  <si>
    <t xml:space="preserve">    Privately listed</t>
  </si>
  <si>
    <t xml:space="preserve">  Liabilities</t>
  </si>
  <si>
    <t xml:space="preserve">    Interest bearing</t>
  </si>
  <si>
    <t xml:space="preserve">    Deposits and currency</t>
  </si>
  <si>
    <t xml:space="preserve">    DB and DC pensions</t>
  </si>
  <si>
    <t xml:space="preserve">    IRAs</t>
  </si>
  <si>
    <t xml:space="preserve">    Life insurance</t>
  </si>
  <si>
    <t>Other consumer credit</t>
  </si>
  <si>
    <t>Amount    ($ trillion)</t>
  </si>
  <si>
    <t>Table 1: Aggregate Household Wealth and Its Composition, 2018</t>
  </si>
  <si>
    <r>
      <rPr>
        <u/>
        <sz val="14"/>
        <rFont val="Arial"/>
      </rPr>
      <t>Notes</t>
    </r>
    <r>
      <rPr>
        <sz val="14"/>
        <rFont val="Arial"/>
      </rPr>
      <t xml:space="preserve">: This table reports aggregate statistics on household wealth in 2018 (average over the 4 quarters). Housing and mortgages include both owner occupied and tenant occupied housing. Equities and fixed income assets exclude those held indirectly through pension and insurance funds. </t>
    </r>
    <r>
      <rPr>
        <u/>
        <sz val="14"/>
        <rFont val="Arial"/>
      </rPr>
      <t>Source</t>
    </r>
    <r>
      <rPr>
        <sz val="14"/>
        <rFont val="Arial"/>
      </rPr>
      <t>: Financial accounts of the United States. Reproduced in Piketty, Saez, and Zucman (2018), aggregate series appendix Table TB1 updated to 2018.</t>
    </r>
  </si>
  <si>
    <t>Top .1% wealth shares</t>
  </si>
  <si>
    <t>Capitalization (SZ updated by PSZ)</t>
  </si>
  <si>
    <t>SCF+Forbes (tax units)</t>
  </si>
  <si>
    <t>Capitalization revised</t>
  </si>
  <si>
    <t>Bottom 90% wealth share</t>
  </si>
  <si>
    <t>K inc year t/Wealth 2007</t>
  </si>
  <si>
    <t xml:space="preserve">Revised capitalized incomes </t>
  </si>
  <si>
    <t>SCF+Forbes 400</t>
  </si>
  <si>
    <t>Estates with multiplier</t>
  </si>
  <si>
    <t>$50 million cut-off</t>
  </si>
  <si>
    <t>Strong enforcement: 15% evasion rate</t>
  </si>
  <si>
    <t>Weak enforcement: 50% evasion rate</t>
  </si>
  <si>
    <t>Capitalized incomes</t>
  </si>
  <si>
    <t>Memo: top 1% wealth share and Pareto coefficient</t>
  </si>
  <si>
    <t>Memo: top .1% wealth share and Pareto coefficient</t>
  </si>
  <si>
    <t>Memo: top .01% wealth share and Pareto coefficient</t>
  </si>
  <si>
    <t>Estate multiplier (raw)</t>
  </si>
  <si>
    <t>Capitalization (SZ updated by PSZ). Tax units.</t>
  </si>
  <si>
    <t>Estate multiplier (converted to tax unit families)</t>
  </si>
  <si>
    <t>Capitalization (SZ updated by PSZ). Individuals</t>
  </si>
  <si>
    <t>total wealth 2019</t>
  </si>
  <si>
    <t>total national income 2019</t>
  </si>
  <si>
    <t>Top 1% wealth share</t>
  </si>
  <si>
    <t>$10 million cut-off</t>
  </si>
  <si>
    <t>$50m+, number of families m, Pareto</t>
  </si>
  <si>
    <t>$10m+, number of families m, Pareto</t>
  </si>
  <si>
    <t>Threshold (2019 $ millions)</t>
  </si>
  <si>
    <t xml:space="preserve">  As a percent of aggregate wealth</t>
  </si>
  <si>
    <t xml:space="preserve">  As a percent of national income</t>
  </si>
  <si>
    <t xml:space="preserve">Top 1%   cut-off </t>
  </si>
  <si>
    <t>Top .1%   cut-off</t>
  </si>
  <si>
    <t>Top .01%   cut-off</t>
  </si>
  <si>
    <t>Base above threshold (2019 $ trillions)</t>
  </si>
  <si>
    <t>Calculations made on USDINA2019, hweal, tax units, program table2.do</t>
  </si>
  <si>
    <t>Calculations made by table2.do</t>
  </si>
  <si>
    <t>Top .01% wealth share</t>
  </si>
  <si>
    <t>Estate multiplier (tax units)</t>
  </si>
  <si>
    <t>Base reduction with tax evasion</t>
  </si>
  <si>
    <t>Table 2: Wealth Tax Base Estimates, 2019</t>
  </si>
  <si>
    <t>estate DB discount</t>
  </si>
  <si>
    <t>taxunits</t>
  </si>
  <si>
    <t>average wealth</t>
  </si>
  <si>
    <t>threshold (m)</t>
  </si>
  <si>
    <t>pareto b</t>
  </si>
  <si>
    <t>share</t>
  </si>
  <si>
    <t>share above thr</t>
  </si>
  <si>
    <t>pareto</t>
  </si>
  <si>
    <t>percentile</t>
  </si>
  <si>
    <t>pareto a</t>
  </si>
  <si>
    <t>Estate multiplier (smoothed)</t>
  </si>
  <si>
    <t>Estate multiplier (Chetty mortality)</t>
  </si>
  <si>
    <t>Mortality Chetty correction</t>
  </si>
  <si>
    <t>Forbes 400 wealth share with confiscatory Tax (Warren with 90% above $1bn instead of 3%)</t>
  </si>
  <si>
    <t>Million tax units</t>
  </si>
  <si>
    <t>Chetty et al. (2016) data time series</t>
  </si>
  <si>
    <t>Top 1% mortality rate / average mortality rate conditional on age, gender for ages in (40,63) [2014 pop weights]. Created by program mortality.do using Chetty et al. (2016) Table 15 data online</t>
  </si>
  <si>
    <t>age</t>
  </si>
  <si>
    <t>mortality differentials</t>
  </si>
  <si>
    <t>Kopczuk-Saez</t>
  </si>
  <si>
    <t>male</t>
  </si>
  <si>
    <t>P80-90</t>
  </si>
  <si>
    <t>P90-99</t>
  </si>
  <si>
    <t>diffks</t>
  </si>
  <si>
    <t>gnd</t>
  </si>
  <si>
    <t>new</t>
  </si>
  <si>
    <t>mortrate100</t>
  </si>
  <si>
    <t>mortrate80_89</t>
  </si>
  <si>
    <t>mortrate90_99</t>
  </si>
  <si>
    <t>mortrate</t>
  </si>
  <si>
    <t>count100</t>
  </si>
  <si>
    <t>diff80_89</t>
  </si>
  <si>
    <t>diff90_99</t>
  </si>
  <si>
    <t>diff100</t>
  </si>
  <si>
    <t>M</t>
  </si>
  <si>
    <t>Estate tax implied evasion: 33%</t>
  </si>
  <si>
    <r>
      <rPr>
        <u/>
        <sz val="14"/>
        <rFont val="Arial"/>
      </rPr>
      <t>Notes</t>
    </r>
    <r>
      <rPr>
        <sz val="14"/>
        <rFont val="Arial"/>
      </rPr>
      <t>: This table reports statistics on the wealth tax base above specific thresholds from various data sources. A 1% wealth tax above the threshold would therefore raise 1% of the amount reported (multiply by 12.0 to get the standard 10-year projection using standard growth assumptions). The unit is always the family tax unit not the individual adult (estate   multiplier individual based estimates are converted into family based estimates). For the percentiles thresholds (top 1%, top .1%, top .01%), percentiles are defined relative to the total number of family tax units in the economy (175m in 2019). The top 1% represents the top 1.75m families, etc. The statistics are reported assuming no tax evasion (over and beyond the raw source, estates estimates are lower primarily because of tax avoidance/evasion). Capitalized incomes and SCF statistics are for year 2016 extrapolated to 2019 (assuming no change in distribution). Estates are the average from years 2009-2012, corrected for differential mortality (from Chetty et al. 2016), converted to tax units, and extrapolated to 2019. The bottom rows show by how much the tax base would shrink if taxpayers can hide a fraction of their wealth (10% or 50%). We assume that tax evasion comes half and half from intensive and extensive margins. We assume that the percentile thresholds would be adjusted to always capture the same fraction of the population.  In contrast, the nominal thresholds ($10m and $50m) are not adjusted, explaining why the revenue loss is larger. The last row shows the implied estate tax evasion rate that would fully explain the gap between the tax base from the capitalized incomes estimates at the top and the tax base from the estate multiplier estimates at the bottom.</t>
    </r>
  </si>
  <si>
    <t>Compo</t>
  </si>
  <si>
    <t>Current tax rates with health insurance</t>
  </si>
  <si>
    <t xml:space="preserve">Current 2018 tax </t>
  </si>
  <si>
    <t>Current 2018 tax with Warren wealth tax (&amp; 15% avoidance)</t>
  </si>
  <si>
    <t>1962 tax</t>
  </si>
  <si>
    <t>Average tax rate</t>
  </si>
  <si>
    <t>Sales tax</t>
  </si>
  <si>
    <t>Income taxes</t>
  </si>
  <si>
    <t>Corporate &amp; property taxes</t>
  </si>
  <si>
    <t>Of which: corporate taxes + business property</t>
  </si>
  <si>
    <t>Of which: residential property taxes</t>
  </si>
  <si>
    <t>Estate tax</t>
  </si>
  <si>
    <t>Payroll taxes</t>
  </si>
  <si>
    <t>Health insurance</t>
  </si>
  <si>
    <t>Warren Wealth tax (with 15% avoidance)</t>
  </si>
  <si>
    <t>P0-10</t>
  </si>
  <si>
    <t>P10-20</t>
  </si>
  <si>
    <t>P20-30</t>
  </si>
  <si>
    <t>P30-40</t>
  </si>
  <si>
    <t>P40-50</t>
  </si>
  <si>
    <t>P50-60</t>
  </si>
  <si>
    <t>P60-70</t>
  </si>
  <si>
    <t>P70-80</t>
  </si>
  <si>
    <t>P90-95</t>
  </si>
  <si>
    <t>P95-99</t>
  </si>
  <si>
    <t>P99-99.9</t>
  </si>
  <si>
    <t>P99.9-99.99</t>
  </si>
  <si>
    <t>P99.99-top 400</t>
  </si>
  <si>
    <t>Top 400</t>
  </si>
  <si>
    <t>Source: Appendix Table C2 (1962), C8 (2018), and D1 (wealth tax)</t>
  </si>
  <si>
    <t>Pasted from Appendx Table D1 on July 20 (3% rate above 1bn)</t>
  </si>
  <si>
    <t>Calculating estate taxes on top .1% wealth holders in 1976 and 2016</t>
  </si>
  <si>
    <t># Returns Filed 1977 taxable</t>
  </si>
  <si>
    <t>Amount Gross 1977 taxable</t>
  </si>
  <si>
    <t># Returns Filed 1977 non taxable</t>
  </si>
  <si>
    <t>Amount Gross 1977 non  taxable</t>
  </si>
  <si>
    <t xml:space="preserve"># Returns Filed 1977 </t>
  </si>
  <si>
    <t>Amount Gross 1977</t>
  </si>
  <si>
    <t>Gross Estate ends</t>
  </si>
  <si>
    <t>Estate tax (after credits for state, foreign, gift taxes)</t>
  </si>
  <si>
    <t>Source is IRS estate tax returns for 1976</t>
  </si>
  <si>
    <t>Estate tax (before credits for state, foreign, gift taxes). Taxable+nontaxable</t>
  </si>
  <si>
    <t>adults</t>
  </si>
  <si>
    <t>wealth</t>
  </si>
  <si>
    <t>$1m+ (KS top .1% threshold)</t>
  </si>
  <si>
    <t>top .1% share</t>
  </si>
  <si>
    <t>Gross Estate (1977 filings = 1976 decedents)</t>
  </si>
  <si>
    <t>debt in top .1% is 9.5%</t>
  </si>
  <si>
    <t>multiplier</t>
  </si>
  <si>
    <t>2017 filings (2016 decedents)</t>
  </si>
  <si>
    <t># taxable returns</t>
  </si>
  <si>
    <t>gross estate</t>
  </si>
  <si>
    <t>state estate tax</t>
  </si>
  <si>
    <t>taxable estate</t>
  </si>
  <si>
    <t>All estates</t>
  </si>
  <si>
    <t>gift tax paid</t>
  </si>
  <si>
    <t>net estate tax</t>
  </si>
  <si>
    <t>total fed+state estate tax</t>
  </si>
  <si>
    <t>Top .1% wealth</t>
  </si>
  <si>
    <t>Total wealth</t>
  </si>
  <si>
    <t>Wealth top .1%</t>
  </si>
  <si>
    <t>fed estate tax/wealth</t>
  </si>
  <si>
    <t>So should be $1.11m (gross)</t>
  </si>
  <si>
    <t>fed+state estate tax</t>
  </si>
  <si>
    <t>totals (KS)</t>
  </si>
  <si>
    <t>share and totals (SZ)</t>
  </si>
  <si>
    <t>Notes: KS have higher top .1% wealth share in 1976 and higher total wealth than SZ</t>
  </si>
  <si>
    <t>State death taxes</t>
  </si>
  <si>
    <t>Fed estate tax after credits + state death taxes</t>
  </si>
  <si>
    <t>fed tax/wealth</t>
  </si>
  <si>
    <t>fed+state tax/wealth</t>
  </si>
  <si>
    <t>Threshold ($m)</t>
  </si>
  <si>
    <t>Base above threshold ($tr)</t>
  </si>
  <si>
    <t>Summers-Sarin '19 WaPo</t>
  </si>
  <si>
    <t>Tax base by source assuming no extra tax evasion (over and beyond what's already in the source). Tax assessed on family tax units.</t>
  </si>
  <si>
    <t>Estate tax implied evasion</t>
  </si>
  <si>
    <t>worth2018</t>
  </si>
  <si>
    <t>wortha2018_1</t>
  </si>
  <si>
    <t>wortha2018_2</t>
  </si>
  <si>
    <t>wortha2018_3</t>
  </si>
  <si>
    <t>Top Wealth Holder</t>
  </si>
  <si>
    <t>Total (top 15)</t>
  </si>
  <si>
    <t>Source</t>
  </si>
  <si>
    <t>Berkshire Hathaway</t>
  </si>
  <si>
    <t>Koch industries</t>
  </si>
  <si>
    <t>Microsoft (CEO)</t>
  </si>
  <si>
    <t>Amazon (founder)</t>
  </si>
  <si>
    <t>Microsoft (founder)</t>
  </si>
  <si>
    <t>Facebook (founder)</t>
  </si>
  <si>
    <t>Google (founder)</t>
  </si>
  <si>
    <t xml:space="preserve">Koch industries </t>
  </si>
  <si>
    <t>Bloomberg LP (founder)</t>
  </si>
  <si>
    <t>Walmart (heir)</t>
  </si>
  <si>
    <t>1. Jeff Bezos</t>
  </si>
  <si>
    <t>2. Bill Gates</t>
  </si>
  <si>
    <t>3. Warren Buffett</t>
  </si>
  <si>
    <t>4. Mark Zuckerberg</t>
  </si>
  <si>
    <t>5. Larry Ellison</t>
  </si>
  <si>
    <t>Oracle (founder)</t>
  </si>
  <si>
    <t>Las Vegas Sands (founder)</t>
  </si>
  <si>
    <t>6. Larry Page</t>
  </si>
  <si>
    <t>7. David Koch</t>
  </si>
  <si>
    <t>8. Charles Koch</t>
  </si>
  <si>
    <t>9. Sergey Brin</t>
  </si>
  <si>
    <t>10. Michael Bloomberg</t>
  </si>
  <si>
    <t>11. Jim Walton</t>
  </si>
  <si>
    <t>13. Alice Walton</t>
  </si>
  <si>
    <t>14. Steve Ballmer</t>
  </si>
  <si>
    <t>15. Sheldon Adelson</t>
  </si>
  <si>
    <t>12. Rob Walton</t>
  </si>
  <si>
    <t>Table 4: Effect of Long-Term Wealth Taxation on Top 15 Wealth Holders in 2018</t>
  </si>
  <si>
    <t>Current 2018 wealth ($ billions)</t>
  </si>
  <si>
    <t>With radical wealth tax since 1982 (10% above $1b)</t>
  </si>
  <si>
    <t>with inheritance link</t>
  </si>
  <si>
    <t>4. Long-Term Wealth Taxation and Top Wealth Holders</t>
  </si>
  <si>
    <t xml:space="preserve">With 10% wealth tax (above $1b) since 1982 </t>
  </si>
  <si>
    <t>Total top 15</t>
  </si>
  <si>
    <t>…</t>
  </si>
  <si>
    <t>Bloomberg LP (f.)</t>
  </si>
  <si>
    <t>10. M. Bloomberg</t>
  </si>
  <si>
    <t>Current 2018 wealth              ($ billions)</t>
  </si>
  <si>
    <t>Fixed claims in top .1% wealth share</t>
  </si>
  <si>
    <t>Interest-rate differential SZ 2016 itop/i</t>
  </si>
  <si>
    <t>Top 0.1% wealth</t>
  </si>
  <si>
    <t>Bonds and deposits</t>
  </si>
  <si>
    <t>Business assets</t>
  </si>
  <si>
    <t>Taxable bonds &amp; deposits</t>
  </si>
  <si>
    <t>Tax exempt bonds &amp; currency</t>
  </si>
  <si>
    <t>SZ 2016 APPENDIX TABLE B41C (MATCHED ESTATES-INCOME DIFF)</t>
  </si>
  <si>
    <t>Differential interest rate 20m+ / average</t>
  </si>
  <si>
    <t>SZZ top 1 pass-through wealth / SZ pass-through wealth</t>
  </si>
  <si>
    <t>PSZ 2018 APPENDIX TABLE TE2C ADJUSTED TO MATCH TAX UNITS TOTAL 0.1%</t>
  </si>
  <si>
    <t>Of which: Scorp</t>
  </si>
  <si>
    <t>SZ 2016 BASELINE TOP 0.1% (APPENDIX TABLE B5B)</t>
  </si>
  <si>
    <t>CORRECTION FACTORS</t>
  </si>
  <si>
    <t>Of which: S-corp [Assuming macro share of S-corp within equities]</t>
  </si>
  <si>
    <t>&gt;&gt; This is conservative. Would be higher if we included private C-corp</t>
  </si>
  <si>
    <t>ADJUSTING TOP 0.1% WEALTH [NUMERATOR ONLY] FOR FIXED CLAIMS AND PASS THROUGH WELATH</t>
  </si>
  <si>
    <t>&gt;&gt; Assume same multiplier over time</t>
  </si>
  <si>
    <t>Modified capitalization</t>
  </si>
  <si>
    <t>SHARE OF BUSINESS + S CORP WEALTH IN TOP 0.1% WEALTH</t>
  </si>
  <si>
    <t>SHARE OF FIXED CLAIMS IN TOP 0.1% WEALTH</t>
  </si>
  <si>
    <t>PSZ 2018</t>
  </si>
  <si>
    <t>ADJUSTING DENOMINATOR --&gt; FINAL SERIES (assume total extra pass through wealth = 2.5 x extra pass through wealth of the top 0.1%, as in SZZ for 2013)</t>
  </si>
  <si>
    <t>SZZ total extra pass through wealth</t>
  </si>
  <si>
    <t>SZZ extra pass through wealth of top 0.1</t>
  </si>
  <si>
    <t>trillion</t>
  </si>
  <si>
    <t>Bourne et al. multiplier</t>
  </si>
  <si>
    <t>K inc</t>
  </si>
  <si>
    <t>National income (nominal)</t>
  </si>
  <si>
    <t>Table 3: Reported income relative to true income for Top Wealth Holders</t>
  </si>
  <si>
    <t>Estates above $100m (linked to income tax)</t>
  </si>
  <si>
    <t>SCF top .001% wealth holders</t>
  </si>
  <si>
    <t>SCF  top .01% wealth holders</t>
  </si>
  <si>
    <t>Forbes Top 400 (combined with IRS Top 400)</t>
  </si>
  <si>
    <t>(1)</t>
  </si>
  <si>
    <t>(2)</t>
  </si>
  <si>
    <t>(3)</t>
  </si>
  <si>
    <t>(4)</t>
  </si>
  <si>
    <t>Year</t>
  </si>
  <si>
    <t>Wealth ($millions)</t>
  </si>
  <si>
    <t>Reported income ($millions)</t>
  </si>
  <si>
    <t>Reported income/wealth</t>
  </si>
  <si>
    <t>Average macro return on wealth</t>
  </si>
  <si>
    <t>Fraction true income reported</t>
  </si>
  <si>
    <t>Sample size</t>
  </si>
  <si>
    <r>
      <rPr>
        <u/>
        <sz val="14"/>
        <rFont val="Arial"/>
      </rPr>
      <t>Notes</t>
    </r>
    <r>
      <rPr>
        <sz val="14"/>
        <rFont val="Arial"/>
      </rPr>
      <t>: This table reports statistics on how much income top wealth holders report on their individual tax returns relative to their true economic income using various sources of publicly available data (across columns). The first source in col. (1) is linked estate tax and income tax data from Bourne et al. (2018). The sample are all estates above $100 million for 2007 decedents. The second source in cols. (2) and (3) is the 2016 Survey of Consumer Finances (authors' computations). The sample are top .001% wealth holders in col. (2) and top .01% in col. (3) (SCF household unit). The third source in col. (4) combines the Forbes Top 400 (with the IRS Top 400 highest income earners). The table lists the year wealth was measured, the average wealth, average reported income on the individual tax return, the ratio of reported income to wealth. The next row reports total capital income to total household wealth economy wide (macro rate of return on wealth). The next row reports the fraction of true income reported on individual tax returns (assuming conservatively that the rich get the same rate of return as the macro-average). The last row reports sample size. In col (1), average wealth is estimated as 3.14 times the $100m threshold (based on estate tax statistics for 2007 decedents). The reported income of the Forbes 400 is estimated as 50% of the reported income of the IRS Top 400 (as SCF top .001% wealth holders have reported income of 50% of the SCF top .001% income earners in 2016).</t>
    </r>
  </si>
  <si>
    <t xml:space="preserve"> </t>
  </si>
  <si>
    <t>wortha2018_4</t>
  </si>
  <si>
    <t>Note: wortha2018_4 is with the Bernie Sanders campaign wealth tax (announced September 2019)</t>
  </si>
  <si>
    <t>Worth2018 is actual worth in 2018 Forbes list</t>
  </si>
  <si>
    <t>wortha2018_4 is with the Bernie Sanders campaign wealth tax (announced September 2019)</t>
  </si>
  <si>
    <t>wortha2018_3 is with the warren wealth tax but 90% tax above $1bn (instead of 3%) following Piketty's book</t>
  </si>
  <si>
    <t>wortha2018_2 is with the warren wealth tax but 10% tax above $1bn (instead of 3%) following Saez-Zucman's book</t>
  </si>
  <si>
    <t>wortha2018_1 is with the warren wealth tax with 2% above $50m and 3% tax above $1bn</t>
  </si>
  <si>
    <t>Columns on the right side factor in the inheritance linkage (matters only for the Walton's and Mars' families)</t>
  </si>
  <si>
    <t>With Warren wealth tax since 1982 (3% above $1b)</t>
  </si>
  <si>
    <t>With Sanders wealth tax since 1982 (5% above $1b graduated to 8% above $10b)</t>
  </si>
  <si>
    <t>All</t>
  </si>
  <si>
    <t>A. Bernie Sanders Wealth Tax Plan</t>
  </si>
  <si>
    <t>$50 million-$1 billion</t>
  </si>
  <si>
    <t>$1 billion and over</t>
  </si>
  <si>
    <t>Number of taxpayers in each bracket (in 2019)</t>
  </si>
  <si>
    <t>Marginal tax rate in each bracket</t>
  </si>
  <si>
    <r>
      <t>Tax Brackets</t>
    </r>
    <r>
      <rPr>
        <sz val="16"/>
        <rFont val="Arial"/>
      </rPr>
      <t xml:space="preserve"> </t>
    </r>
  </si>
  <si>
    <r>
      <t>Total reported wealth ($ billion in 2019)</t>
    </r>
    <r>
      <rPr>
        <sz val="16"/>
        <rFont val="Arial"/>
      </rPr>
      <t xml:space="preserve"> (with 16% evasion rate)</t>
    </r>
  </si>
  <si>
    <t>Same thresholds for married and single taxpayers</t>
  </si>
  <si>
    <t>(5)</t>
  </si>
  <si>
    <t>(6)</t>
  </si>
  <si>
    <r>
      <t xml:space="preserve">Average tax rate </t>
    </r>
    <r>
      <rPr>
        <sz val="16"/>
        <rFont val="Arial"/>
      </rPr>
      <t xml:space="preserve">= col (5)/col (4) </t>
    </r>
  </si>
  <si>
    <r>
      <t xml:space="preserve">Total tax paid     </t>
    </r>
    <r>
      <rPr>
        <sz val="16"/>
        <rFont val="Arial"/>
      </rPr>
      <t>($ billion in 2019)</t>
    </r>
  </si>
  <si>
    <t>B. Elizabeth Warren Wealth Tax Plan</t>
  </si>
  <si>
    <r>
      <t>$10 billion and over</t>
    </r>
    <r>
      <rPr>
        <sz val="16"/>
        <rFont val="Arial Narrow"/>
      </rPr>
      <t xml:space="preserve"> ($5b+ for singles)</t>
    </r>
  </si>
  <si>
    <t>$50 million-$250 million (…)</t>
  </si>
  <si>
    <t>$250 million-$500 million (...)</t>
  </si>
  <si>
    <t>Listed thresholds below are for married taxpayers (thresholds halved for singles in Sanders plan)</t>
  </si>
  <si>
    <t>$500 million-$1 billion (…)</t>
  </si>
  <si>
    <t>$1 billion-$2.5 billion (…)</t>
  </si>
  <si>
    <t>$2.5 billion-$5 billion (…)</t>
  </si>
  <si>
    <t>$5 billion-$10 billion (…)</t>
  </si>
  <si>
    <r>
      <rPr>
        <u/>
        <sz val="14"/>
        <rFont val="Arial"/>
      </rPr>
      <t>Notes</t>
    </r>
    <r>
      <rPr>
        <sz val="14"/>
        <rFont val="Arial"/>
      </rPr>
      <t>: The table presents basic statistics on the Sanders (Panel A) and Warren (Panel B) wealth tax proposals. Column (1) lists the thresholds for each bracket. In the Sanders plan, thresholds are halved for singles (hence the first bracket is $16m-$25m for singles instead of $32m-$50m for married, etc.). Therefore, the number of taxpayers in the $50m-$1bn Warren bracket is not the same as the sum of taxpayers in the $50m to $1bn Sanders brackets. Column (3) lists the number of taxpayers in each bracket. Col. (4) lists the total wealth of taxpayers in each bracket. Col. (5) lists the total wealth tax paid by taxpayers in each bracket. Col. (6) lists the average wealth tax rate for taxpayers in each bracket (defined as col. (5) divided by col. (4)). The computations assume that each wealthy family can hide 16% of its wealth through tax evasion and tax avoidance (which is a realistic number with strong enforcement as laid out in the proposals). Therefore, the tax rate in col. (6) should be reduced by 16% to measure the tax burden relative to true wealth. The underlying data combines the Distributional National Accounts data and the Survey of Consumer Finance data for 2016 (and aged to 2019) along with the Forbes list of the richest 400 Americans in 2018. The underlying data and the program making the computations is posted online for users.</t>
    </r>
  </si>
  <si>
    <r>
      <t xml:space="preserve">$32 million-$50 million </t>
    </r>
    <r>
      <rPr>
        <sz val="16"/>
        <rFont val="Arial Narrow"/>
      </rPr>
      <t>($16m-25m for singles)</t>
    </r>
  </si>
  <si>
    <t>Source: Appendix Table C6b</t>
  </si>
  <si>
    <t>Source: Appendix Table C6</t>
  </si>
  <si>
    <t>Source: Appendix Table C5</t>
  </si>
  <si>
    <t>P99.99-100</t>
  </si>
  <si>
    <t>$20m+</t>
  </si>
  <si>
    <t>$10m-$20m</t>
  </si>
  <si>
    <t>P99.5-99.9</t>
  </si>
  <si>
    <t>$5m-$10m</t>
  </si>
  <si>
    <t>P99-99.5</t>
  </si>
  <si>
    <t>$3.5m-$5m</t>
  </si>
  <si>
    <t>up to $3.5m</t>
  </si>
  <si>
    <t>$5m-10m</t>
  </si>
  <si>
    <t>$3m-5m</t>
  </si>
  <si>
    <t>$2m-3m</t>
  </si>
  <si>
    <t>$1.5m-2m</t>
  </si>
  <si>
    <t>$1m-1.5m</t>
  </si>
  <si>
    <t>$0.5m-1m</t>
  </si>
  <si>
    <t>Interest yield</t>
  </si>
  <si>
    <t>Dividend + realized capital gains return</t>
  </si>
  <si>
    <t>Dividend yield</t>
  </si>
  <si>
    <t>Gross wealth at death</t>
  </si>
  <si>
    <t>Fractile of net wealth at death</t>
  </si>
  <si>
    <t>Taxable Interest Rate by Wealth Group with 1996-2011 Matched Estate and Income Tax Returns</t>
  </si>
  <si>
    <t>Returns by Wealth Group with 2007 Matched Estate and Income Tax Returns</t>
  </si>
  <si>
    <t>Dividend yield with 1976 Matched Estate and Income Tax Returns</t>
  </si>
  <si>
    <t>SCF data (program SCF top 400)</t>
  </si>
  <si>
    <t>aggregate (SZ)</t>
  </si>
  <si>
    <t>SCF top 1%</t>
  </si>
  <si>
    <t>SCF all</t>
  </si>
  <si>
    <t>Moody AAA</t>
  </si>
  <si>
    <t>DATE</t>
  </si>
  <si>
    <t>AAA</t>
  </si>
  <si>
    <t>Downloaded from FRED</t>
  </si>
  <si>
    <t>Estates $10m-20m</t>
  </si>
  <si>
    <t>Estates $20m+</t>
  </si>
  <si>
    <t>Taxable bonds+deposits rate</t>
  </si>
  <si>
    <t>Current 2018 tax with Sanders wealth tax (&amp; 15% avoidance)</t>
  </si>
  <si>
    <t xml:space="preserve">With Warren wealth tax (3% above $1b) since 1982 </t>
  </si>
  <si>
    <t>With Sanders wealth tax (5% above $1b up to 8% above $10b)</t>
  </si>
  <si>
    <r>
      <rPr>
        <u/>
        <sz val="14"/>
        <rFont val="Arial"/>
      </rPr>
      <t>Notes</t>
    </r>
    <r>
      <rPr>
        <sz val="14"/>
        <rFont val="Arial"/>
      </rPr>
      <t>: The table lists the name, source of wealth, and wealth in 2018 of the top 15 richest Americans (Forbes magazine estimates). The last three columns show what their wealth would have been if a wealth tax had been in place since 1982. The first column considers the Warren wealth tax that has a 2% marginal tax rate above $50 million and a 3% marginal tax rate above $1 billion. The second column considers the Sanders wealth tax that has a 1% marginal tax rate above $32 million, 2% above $50m, 3% above $250m, 4% above $500m, 5% above $1 billion, 6% above $2.5b, 7% above $5b, 8% above $10b. The last column considers a radical wealth tax with a 2% tax rate above $50m and a 10% marginal tax rate above $1b. The tax thresholds apply in 2018 and are indexed to the average wealth per family economy wide in prior years. The wealth tax has a much larger cumulative effect on inherited and mature wealth than on new wealth.</t>
    </r>
  </si>
  <si>
    <t>Long-Term Wealth Taxation and Top Wealth Holders</t>
  </si>
  <si>
    <t>Warren Wealth tax (with 89% avoidance)</t>
  </si>
  <si>
    <t>SZZ top 0.1% by wealth</t>
  </si>
  <si>
    <t>SZZ top 1% by wealth</t>
  </si>
  <si>
    <t>SZZ top 0.01% by wealth</t>
  </si>
  <si>
    <t>Top 0.1% SZZ</t>
  </si>
  <si>
    <t>Top 0.1% SZZ with 10 year treasury</t>
  </si>
  <si>
    <t>Top 0.1% PSZ</t>
  </si>
  <si>
    <t>Top 0.1% BPEA</t>
  </si>
  <si>
    <t>Returns</t>
  </si>
  <si>
    <t>SZZ 10 year, top 0.1% by wealth</t>
  </si>
  <si>
    <t>SCF top 0.1%</t>
  </si>
  <si>
    <t>10-year Treasury</t>
  </si>
  <si>
    <t>GS10</t>
  </si>
  <si>
    <t>SLIDES:</t>
  </si>
  <si>
    <t>top .1% wealth share (corrected interest)</t>
  </si>
  <si>
    <t>top .1% wealth share (AAA rate)</t>
  </si>
  <si>
    <t>top .1% wealth share (SAEZ-ZUCMAN)</t>
  </si>
  <si>
    <t>AAA rate/Saez-Zucman)</t>
  </si>
  <si>
    <t>AAA rate</t>
  </si>
  <si>
    <t>Saez-zucman aggregate interest rate</t>
  </si>
  <si>
    <t>taxable bonds in PSZ wealth share</t>
  </si>
  <si>
    <t>test</t>
  </si>
  <si>
    <t>SZ 2019 interest correction</t>
  </si>
  <si>
    <t>AAA Moody interest correction (SZZ)</t>
  </si>
  <si>
    <t>Capitalized incomes (Benchmark)</t>
  </si>
  <si>
    <t>Capitalized incomes (Adjusted)</t>
  </si>
  <si>
    <t xml:space="preserve">Saez-Zucman aggregate </t>
  </si>
  <si>
    <t>SZ'19 adjusted rate</t>
  </si>
  <si>
    <t>Updated with DINA aggreg</t>
  </si>
  <si>
    <t>&gt;&gt; Rise to 180% in 2012 and after to take into account further decline in macro interest rate</t>
  </si>
  <si>
    <t>Note: these series are based on the first 2019 draft of SZZ</t>
  </si>
  <si>
    <t>Numbers are modified in SZZ 2020 version</t>
  </si>
  <si>
    <t>The next sheets include the figures (and underlying data) for the BPEA Saez-Zucman paper</t>
  </si>
  <si>
    <t>The next sheets include the table (and underlying data) for the BPEA Saez-Zucman paper</t>
  </si>
  <si>
    <t>The next sheets include figures in slide format for the BPEA Saez-Zucman paper (main figures and various supplementary figures)</t>
  </si>
  <si>
    <t>Detail of calculations</t>
  </si>
  <si>
    <t>The next sheets include Tables in slide format for the BPEA Saez-Zucman paper (main tables and various supplementary tables)</t>
  </si>
  <si>
    <t>Basic Statistics on the Sanders and Warren Wealth Tax Plans based on 2019</t>
  </si>
  <si>
    <t>The next sheets include supplementary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</si>
</sst>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quot;$&quot;#,##0_);\(&quot;$&quot;#,##0\)"/>
    <numFmt numFmtId="165" formatCode="_(&quot;$&quot;* #,##0.00_);_(&quot;$&quot;* \(#,##0.00\);_(&quot;$&quot;* &quot;-&quot;??_);_(@_)"/>
    <numFmt numFmtId="166" formatCode="_(* #,##0.00_);_(* \(#,##0.00\);_(* &quot;-&quot;??_);_(@_)"/>
    <numFmt numFmtId="167" formatCode="\$#,##0\ ;\(\$#,##0\)"/>
    <numFmt numFmtId="168" formatCode="0.0%"/>
    <numFmt numFmtId="169" formatCode="0.0"/>
    <numFmt numFmtId="170" formatCode="General_)"/>
    <numFmt numFmtId="171" formatCode="_-* #,##0.00\ _k_r_._-;\-* #,##0.00\ _k_r_._-;_-* &quot;-&quot;??\ _k_r_._-;_-@_-"/>
    <numFmt numFmtId="172" formatCode="_-* #,##0.00\ _€_-;\-* #,##0.00\ _€_-;_-* &quot;-&quot;??\ _€_-;_-@_-"/>
    <numFmt numFmtId="173" formatCode="_-* #,##0.00\ _z_ł_-;\-* #,##0.00\ _z_ł_-;_-* &quot;-&quot;??\ _z_ł_-;_-@_-"/>
    <numFmt numFmtId="174" formatCode="#,##0.000"/>
    <numFmt numFmtId="175" formatCode="#,##0.0"/>
    <numFmt numFmtId="176" formatCode="#,##0.00__;\-#,##0.00__;#,##0.00__;@__"/>
    <numFmt numFmtId="177" formatCode="_ * #,##0.00_)\ _€_ ;_ * \(#,##0.00\)\ _€_ ;_ * &quot;-&quot;??_)\ _€_ ;_ @_ "/>
    <numFmt numFmtId="178" formatCode="#,##0;[Red]#,##0"/>
    <numFmt numFmtId="179" formatCode="0.000"/>
    <numFmt numFmtId="180" formatCode="0.000%"/>
  </numFmts>
  <fonts count="100">
    <font>
      <sz val="12"/>
      <color theme="1"/>
      <name val="Arial"/>
      <family val="2"/>
    </font>
    <font>
      <sz val="12"/>
      <name val="Arial"/>
    </font>
    <font>
      <sz val="12"/>
      <color theme="1"/>
      <name val="Calibri"/>
      <family val="2"/>
      <charset val="238"/>
      <scheme val="minor"/>
    </font>
    <font>
      <sz val="12"/>
      <color theme="1"/>
      <name val="Calibri"/>
      <family val="2"/>
      <scheme val="minor"/>
    </font>
    <font>
      <sz val="12"/>
      <name val="Arial"/>
    </font>
    <font>
      <sz val="12"/>
      <color theme="1"/>
      <name val="Calibri"/>
      <family val="2"/>
      <charset val="238"/>
      <scheme val="minor"/>
    </font>
    <font>
      <sz val="12"/>
      <color theme="1"/>
      <name val="Arial"/>
      <family val="2"/>
    </font>
    <font>
      <sz val="12"/>
      <name val="Arial"/>
    </font>
    <font>
      <sz val="12"/>
      <color theme="1"/>
      <name val="Arial"/>
      <family val="2"/>
    </font>
    <font>
      <sz val="12"/>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indexed="24"/>
      <name val="Arial"/>
    </font>
    <font>
      <b/>
      <sz val="8"/>
      <color indexed="24"/>
      <name val="Times New Roman"/>
    </font>
    <font>
      <sz val="8"/>
      <color indexed="24"/>
      <name val="Times New Roman"/>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u/>
      <sz val="12"/>
      <color indexed="12"/>
      <name val="Calibri"/>
      <family val="2"/>
    </font>
    <font>
      <sz val="11"/>
      <color indexed="52"/>
      <name val="Calibri"/>
      <family val="2"/>
    </font>
    <font>
      <sz val="10"/>
      <name val="Arial"/>
    </font>
    <font>
      <sz val="11"/>
      <color indexed="60"/>
      <name val="Calibri"/>
      <family val="2"/>
    </font>
    <font>
      <sz val="12"/>
      <color indexed="8"/>
      <name val="Calibri"/>
      <family val="2"/>
    </font>
    <font>
      <sz val="12"/>
      <color theme="1"/>
      <name val="Calibri"/>
      <family val="2"/>
      <scheme val="minor"/>
    </font>
    <font>
      <b/>
      <sz val="11"/>
      <color indexed="63"/>
      <name val="Calibri"/>
      <family val="2"/>
    </font>
    <font>
      <sz val="7"/>
      <name val="Helvetica"/>
    </font>
    <font>
      <b/>
      <sz val="18"/>
      <color indexed="56"/>
      <name val="Cambria"/>
      <family val="2"/>
    </font>
    <font>
      <sz val="11"/>
      <color indexed="10"/>
      <name val="Calibri"/>
      <family val="2"/>
    </font>
    <font>
      <b/>
      <sz val="12"/>
      <color theme="1"/>
      <name val="Arial"/>
      <family val="2"/>
    </font>
    <font>
      <sz val="8"/>
      <name val="Arial"/>
      <family val="2"/>
    </font>
    <font>
      <sz val="10"/>
      <name val="Verdana"/>
    </font>
    <font>
      <sz val="12"/>
      <color theme="1"/>
      <name val="Arial Narrow"/>
    </font>
    <font>
      <u/>
      <sz val="12"/>
      <color theme="10"/>
      <name val="Arial"/>
      <family val="2"/>
    </font>
    <font>
      <u/>
      <sz val="12"/>
      <color theme="11"/>
      <name val="Arial"/>
      <family val="2"/>
    </font>
    <font>
      <sz val="16"/>
      <color indexed="24"/>
      <name val="Arial"/>
    </font>
    <font>
      <sz val="16"/>
      <name val="Arial"/>
    </font>
    <font>
      <b/>
      <sz val="16"/>
      <name val="Arial"/>
    </font>
    <font>
      <sz val="12"/>
      <color rgb="FFFF0000"/>
      <name val="Arial"/>
      <family val="2"/>
    </font>
    <font>
      <sz val="9"/>
      <color indexed="81"/>
      <name val="Arial"/>
      <family val="2"/>
    </font>
    <font>
      <b/>
      <sz val="9"/>
      <color indexed="81"/>
      <name val="Arial"/>
      <family val="2"/>
    </font>
    <font>
      <sz val="10"/>
      <color theme="1"/>
      <name val="Arial"/>
      <family val="2"/>
    </font>
    <font>
      <sz val="10"/>
      <color theme="0"/>
      <name val="Arial"/>
      <family val="2"/>
    </font>
    <font>
      <sz val="10"/>
      <color rgb="FF9C0006"/>
      <name val="Arial"/>
      <family val="2"/>
    </font>
    <font>
      <sz val="9"/>
      <color indexed="9"/>
      <name val="Times"/>
      <family val="1"/>
    </font>
    <font>
      <b/>
      <sz val="10"/>
      <color rgb="FFFA7D00"/>
      <name val="Arial"/>
      <family val="2"/>
    </font>
    <font>
      <b/>
      <sz val="10"/>
      <color theme="0"/>
      <name val="Arial"/>
      <family val="2"/>
    </font>
    <font>
      <sz val="11"/>
      <color theme="1"/>
      <name val="Calibri"/>
      <family val="2"/>
      <scheme val="minor"/>
    </font>
    <font>
      <sz val="12"/>
      <color theme="1"/>
      <name val="Garamond"/>
      <family val="2"/>
    </font>
    <font>
      <sz val="11"/>
      <name val="Arial"/>
    </font>
    <font>
      <sz val="9"/>
      <color indexed="8"/>
      <name val="Times"/>
      <family val="1"/>
    </font>
    <font>
      <sz val="8"/>
      <name val="Helvetica"/>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indexed="12"/>
      <name val="Verdana"/>
      <family val="2"/>
    </font>
    <font>
      <sz val="10"/>
      <color rgb="FF3F3F76"/>
      <name val="Arial"/>
      <family val="2"/>
    </font>
    <font>
      <sz val="10"/>
      <color rgb="FFFA7D00"/>
      <name val="Arial"/>
      <family val="2"/>
    </font>
    <font>
      <sz val="10"/>
      <color rgb="FF9C6500"/>
      <name val="Arial"/>
      <family val="2"/>
    </font>
    <font>
      <sz val="11"/>
      <name val="Calibri"/>
    </font>
    <font>
      <sz val="11"/>
      <color indexed="8"/>
      <name val="Calibri"/>
      <family val="2"/>
      <scheme val="minor"/>
    </font>
    <font>
      <sz val="9"/>
      <name val="Times New Roman"/>
      <family val="1"/>
    </font>
    <font>
      <sz val="10"/>
      <color indexed="8"/>
      <name val="Times"/>
      <family val="1"/>
    </font>
    <font>
      <sz val="9"/>
      <name val="Times"/>
    </font>
    <font>
      <sz val="12"/>
      <name val="Arial CE"/>
    </font>
    <font>
      <b/>
      <sz val="10"/>
      <color rgb="FF3F3F3F"/>
      <name val="Arial"/>
      <family val="2"/>
    </font>
    <font>
      <b/>
      <sz val="10"/>
      <color theme="1"/>
      <name val="Arial"/>
      <family val="2"/>
    </font>
    <font>
      <sz val="10"/>
      <color rgb="FFFF0000"/>
      <name val="Arial"/>
      <family val="2"/>
    </font>
    <font>
      <sz val="10"/>
      <name val="Times"/>
      <family val="1"/>
    </font>
    <font>
      <sz val="14"/>
      <name val="Arial"/>
    </font>
    <font>
      <u/>
      <sz val="14"/>
      <name val="Arial"/>
    </font>
    <font>
      <b/>
      <sz val="18"/>
      <name val="Arial"/>
    </font>
    <font>
      <b/>
      <sz val="11"/>
      <name val="Arial"/>
    </font>
    <font>
      <b/>
      <sz val="10"/>
      <name val="Arial"/>
      <family val="2"/>
    </font>
    <font>
      <sz val="12"/>
      <color rgb="FF000000"/>
      <name val="Arial"/>
      <family val="2"/>
    </font>
    <font>
      <b/>
      <sz val="8"/>
      <name val="Arial"/>
      <family val="2"/>
    </font>
    <font>
      <b/>
      <sz val="24"/>
      <name val="Arial"/>
    </font>
    <font>
      <sz val="18"/>
      <name val="Arial"/>
    </font>
    <font>
      <b/>
      <sz val="22"/>
      <name val="Arial"/>
    </font>
    <font>
      <sz val="22"/>
      <name val="Arial"/>
    </font>
    <font>
      <sz val="22"/>
      <color rgb="FFFF0000"/>
      <name val="Arial"/>
    </font>
    <font>
      <b/>
      <sz val="26"/>
      <name val="Arial"/>
    </font>
    <font>
      <b/>
      <sz val="17"/>
      <name val="Arial"/>
    </font>
    <font>
      <sz val="24"/>
      <name val="Arial"/>
    </font>
    <font>
      <b/>
      <sz val="28"/>
      <name val="Arial"/>
    </font>
    <font>
      <i/>
      <sz val="12"/>
      <color theme="1"/>
      <name val="Arial"/>
    </font>
    <font>
      <sz val="16"/>
      <name val="Arial Narrow"/>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right/>
      <top/>
      <bottom style="double">
        <color auto="1"/>
      </bottom>
      <diagonal/>
    </border>
    <border>
      <left/>
      <right/>
      <top style="double">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ck">
        <color auto="1"/>
      </left>
      <right/>
      <top style="thin">
        <color auto="1"/>
      </top>
      <bottom/>
      <diagonal/>
    </border>
    <border>
      <left style="thick">
        <color auto="1"/>
      </left>
      <right/>
      <top/>
      <bottom/>
      <diagonal/>
    </border>
    <border>
      <left style="thick">
        <color auto="1"/>
      </left>
      <right/>
      <top/>
      <bottom style="thick">
        <color auto="1"/>
      </bottom>
      <diagonal/>
    </border>
    <border>
      <left style="thin">
        <color theme="1"/>
      </left>
      <right style="thin">
        <color theme="1"/>
      </right>
      <top style="thin">
        <color auto="1"/>
      </top>
      <bottom style="thin">
        <color theme="0" tint="-0.24994659260841701"/>
      </bottom>
      <diagonal/>
    </border>
    <border>
      <left style="thick">
        <color auto="1"/>
      </left>
      <right/>
      <top style="dashed">
        <color auto="1"/>
      </top>
      <bottom/>
      <diagonal/>
    </border>
    <border>
      <left style="thick">
        <color auto="1"/>
      </left>
      <right/>
      <top/>
      <bottom style="dashed">
        <color auto="1"/>
      </bottom>
      <diagonal/>
    </border>
    <border>
      <left/>
      <right/>
      <top style="double">
        <color auto="1"/>
      </top>
      <bottom style="thin">
        <color auto="1"/>
      </bottom>
      <diagonal/>
    </border>
    <border>
      <left/>
      <right/>
      <top/>
      <bottom style="thin">
        <color auto="1"/>
      </bottom>
      <diagonal/>
    </border>
  </borders>
  <cellStyleXfs count="1380">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19" fillId="16" borderId="1" applyNumberFormat="0" applyAlignment="0" applyProtection="0"/>
    <xf numFmtId="0" fontId="20" fillId="17" borderId="2" applyNumberFormat="0" applyAlignment="0" applyProtection="0"/>
    <xf numFmtId="0" fontId="21"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3" fontId="21" fillId="0" borderId="0" applyFon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0" applyNumberFormat="0" applyFill="0" applyBorder="0" applyAlignment="0" applyProtection="0"/>
    <xf numFmtId="0" fontId="31" fillId="0" borderId="6" applyNumberFormat="0" applyFill="0" applyAlignment="0" applyProtection="0"/>
    <xf numFmtId="167" fontId="21" fillId="0" borderId="0" applyFont="0" applyFill="0" applyBorder="0" applyAlignment="0" applyProtection="0"/>
    <xf numFmtId="0" fontId="32" fillId="0" borderId="0"/>
    <xf numFmtId="0" fontId="33" fillId="18" borderId="0" applyNumberFormat="0" applyBorder="0" applyAlignment="0" applyProtection="0"/>
    <xf numFmtId="0" fontId="32" fillId="0" borderId="0"/>
    <xf numFmtId="0" fontId="32" fillId="0" borderId="0"/>
    <xf numFmtId="0" fontId="32" fillId="0" borderId="0"/>
    <xf numFmtId="0" fontId="32" fillId="0" borderId="0"/>
    <xf numFmtId="0" fontId="34" fillId="0" borderId="0"/>
    <xf numFmtId="0" fontId="35" fillId="0" borderId="0"/>
    <xf numFmtId="0" fontId="32" fillId="19" borderId="7" applyNumberFormat="0" applyFont="0" applyAlignment="0" applyProtection="0"/>
    <xf numFmtId="0" fontId="36" fillId="16" borderId="8" applyNumberFormat="0" applyAlignment="0" applyProtection="0"/>
    <xf numFmtId="9" fontId="32" fillId="0" borderId="0" applyFont="0" applyFill="0" applyBorder="0" applyAlignment="0" applyProtection="0"/>
    <xf numFmtId="9" fontId="34" fillId="0" borderId="0" applyFont="0" applyFill="0" applyBorder="0" applyAlignment="0" applyProtection="0"/>
    <xf numFmtId="9" fontId="32" fillId="0" borderId="0" applyFont="0" applyFill="0" applyBorder="0" applyAlignment="0" applyProtection="0"/>
    <xf numFmtId="9" fontId="34" fillId="0" borderId="0" applyFont="0" applyFill="0" applyBorder="0" applyAlignment="0" applyProtection="0"/>
    <xf numFmtId="9" fontId="15" fillId="0" borderId="0" applyFont="0" applyFill="0" applyBorder="0" applyAlignment="0" applyProtection="0"/>
    <xf numFmtId="0" fontId="32" fillId="0" borderId="0"/>
    <xf numFmtId="0" fontId="37" fillId="0" borderId="9">
      <alignment horizontal="center"/>
    </xf>
    <xf numFmtId="0" fontId="38" fillId="0" borderId="0" applyNumberFormat="0" applyFill="0" applyBorder="0" applyAlignment="0" applyProtection="0"/>
    <xf numFmtId="2" fontId="21" fillId="0" borderId="0" applyFont="0" applyFill="0" applyBorder="0" applyAlignment="0" applyProtection="0"/>
    <xf numFmtId="0" fontId="39" fillId="0" borderId="0" applyNumberFormat="0" applyFill="0" applyBorder="0" applyAlignment="0" applyProtection="0"/>
    <xf numFmtId="9" fontId="14" fillId="0" borderId="0" applyFont="0" applyFill="0" applyBorder="0" applyAlignment="0" applyProtection="0"/>
    <xf numFmtId="0" fontId="13" fillId="0" borderId="0"/>
    <xf numFmtId="9" fontId="12" fillId="0" borderId="0" applyFont="0" applyFill="0" applyBorder="0" applyAlignment="0" applyProtection="0"/>
    <xf numFmtId="0" fontId="16" fillId="19" borderId="7" applyNumberFormat="0" applyFont="0" applyAlignment="0" applyProtection="0"/>
    <xf numFmtId="0" fontId="42" fillId="0" borderId="0"/>
    <xf numFmtId="0" fontId="32" fillId="0" borderId="0"/>
    <xf numFmtId="0" fontId="35" fillId="0" borderId="0"/>
    <xf numFmtId="0" fontId="11" fillId="0" borderId="0"/>
    <xf numFmtId="9" fontId="35" fillId="0" borderId="0" applyFont="0" applyFill="0" applyBorder="0" applyAlignment="0" applyProtection="0"/>
    <xf numFmtId="0" fontId="25" fillId="4" borderId="0" applyNumberFormat="0" applyBorder="0" applyAlignment="0" applyProtection="0"/>
    <xf numFmtId="0" fontId="32" fillId="0" borderId="0"/>
    <xf numFmtId="0" fontId="38"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0" fillId="17" borderId="2" applyNumberFormat="0" applyAlignment="0" applyProtection="0"/>
    <xf numFmtId="9" fontId="10" fillId="0" borderId="0" applyFont="0" applyFill="0" applyBorder="0" applyAlignment="0" applyProtection="0"/>
    <xf numFmtId="0" fontId="21" fillId="0" borderId="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52" fillId="33"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25" borderId="0" applyNumberFormat="0" applyBorder="0" applyAlignment="0" applyProtection="0"/>
    <xf numFmtId="0" fontId="54" fillId="44" borderId="0" applyNumberFormat="0" applyBorder="0" applyAlignment="0" applyProtection="0"/>
    <xf numFmtId="170" fontId="55" fillId="0" borderId="0">
      <alignment vertical="top"/>
    </xf>
    <xf numFmtId="0" fontId="56" fillId="45" borderId="13" applyNumberFormat="0" applyAlignment="0" applyProtection="0"/>
    <xf numFmtId="0" fontId="57" fillId="46" borderId="14" applyNumberFormat="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2" fillId="0" borderId="0" applyFont="0" applyFill="0" applyBorder="0" applyAlignment="0" applyProtection="0"/>
    <xf numFmtId="171" fontId="32" fillId="0" borderId="0" applyFont="0" applyFill="0" applyBorder="0" applyAlignment="0" applyProtection="0"/>
    <xf numFmtId="43" fontId="59" fillId="0" borderId="0" applyFont="0" applyFill="0" applyBorder="0" applyAlignment="0" applyProtection="0"/>
    <xf numFmtId="172"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43" fontId="5" fillId="0" borderId="0" applyFont="0" applyFill="0" applyBorder="0" applyAlignment="0" applyProtection="0"/>
    <xf numFmtId="172" fontId="58" fillId="0" borderId="0" applyFont="0" applyFill="0" applyBorder="0" applyAlignment="0" applyProtection="0"/>
    <xf numFmtId="172" fontId="5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173" fontId="60" fillId="0" borderId="0" applyFont="0" applyFill="0" applyBorder="0" applyAlignment="0" applyProtection="0"/>
    <xf numFmtId="43" fontId="58" fillId="0" borderId="0" applyFont="0" applyFill="0" applyBorder="0" applyAlignment="0" applyProtection="0"/>
    <xf numFmtId="3" fontId="61" fillId="0" borderId="0" applyFill="0" applyBorder="0">
      <alignment horizontal="right" vertical="top"/>
    </xf>
    <xf numFmtId="174" fontId="61" fillId="0" borderId="0" applyFill="0" applyBorder="0">
      <alignment horizontal="right" vertical="top"/>
    </xf>
    <xf numFmtId="3" fontId="61" fillId="0" borderId="0" applyFill="0" applyBorder="0">
      <alignment horizontal="right" vertical="top"/>
    </xf>
    <xf numFmtId="175" fontId="55" fillId="0" borderId="0" applyFont="0" applyFill="0" applyBorder="0">
      <alignment horizontal="right" vertical="top"/>
    </xf>
    <xf numFmtId="176" fontId="61" fillId="0" borderId="0" applyFont="0" applyFill="0" applyBorder="0" applyAlignment="0" applyProtection="0">
      <alignment horizontal="right" vertical="top"/>
    </xf>
    <xf numFmtId="174" fontId="61" fillId="0" borderId="0">
      <alignment horizontal="right" vertical="top"/>
    </xf>
    <xf numFmtId="3"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0" fontId="21" fillId="0" borderId="0" applyFont="0" applyFill="0" applyBorder="0" applyAlignment="0" applyProtection="0"/>
    <xf numFmtId="43" fontId="62"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63" fillId="0" borderId="0" applyNumberFormat="0" applyFill="0" applyBorder="0" applyAlignment="0" applyProtection="0"/>
    <xf numFmtId="3" fontId="21" fillId="0" borderId="0" applyFont="0" applyFill="0" applyBorder="0" applyAlignment="0" applyProtection="0"/>
    <xf numFmtId="2" fontId="32" fillId="0" borderId="0" applyFont="0" applyFill="0" applyBorder="0" applyAlignment="0" applyProtection="0"/>
    <xf numFmtId="0" fontId="64" fillId="47" borderId="0" applyNumberFormat="0" applyBorder="0" applyAlignment="0" applyProtection="0"/>
    <xf numFmtId="0" fontId="65" fillId="0" borderId="15" applyNumberFormat="0" applyFill="0" applyAlignment="0" applyProtection="0"/>
    <xf numFmtId="0" fontId="66" fillId="0" borderId="16" applyNumberFormat="0" applyFill="0" applyAlignment="0" applyProtection="0"/>
    <xf numFmtId="0" fontId="67" fillId="0" borderId="17" applyNumberFormat="0" applyFill="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48" borderId="13" applyNumberFormat="0" applyAlignment="0" applyProtection="0"/>
    <xf numFmtId="0" fontId="44" fillId="0" borderId="0" applyNumberFormat="0" applyFill="0" applyBorder="0" applyAlignment="0" applyProtection="0"/>
    <xf numFmtId="0" fontId="70" fillId="0" borderId="18" applyNumberFormat="0" applyFill="0" applyAlignment="0" applyProtection="0"/>
    <xf numFmtId="177" fontId="6" fillId="0" borderId="0" applyFont="0" applyFill="0" applyBorder="0" applyAlignment="0" applyProtection="0"/>
    <xf numFmtId="43" fontId="32" fillId="0" borderId="0" applyFont="0" applyFill="0" applyBorder="0" applyAlignment="0" applyProtection="0"/>
    <xf numFmtId="167" fontId="21" fillId="0" borderId="0" applyFont="0" applyFill="0" applyBorder="0" applyAlignment="0" applyProtection="0"/>
    <xf numFmtId="0" fontId="71" fillId="49" borderId="0" applyNumberFormat="0" applyBorder="0" applyAlignment="0" applyProtection="0"/>
    <xf numFmtId="0" fontId="3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8" fillId="0" borderId="0"/>
    <xf numFmtId="0" fontId="58" fillId="0" borderId="0"/>
    <xf numFmtId="0" fontId="5" fillId="0" borderId="0"/>
    <xf numFmtId="0" fontId="5" fillId="0" borderId="0"/>
    <xf numFmtId="0" fontId="5" fillId="0" borderId="0"/>
    <xf numFmtId="0" fontId="6" fillId="0" borderId="0"/>
    <xf numFmtId="0" fontId="6" fillId="0" borderId="0"/>
    <xf numFmtId="0" fontId="5" fillId="0" borderId="0"/>
    <xf numFmtId="0" fontId="58" fillId="0" borderId="0"/>
    <xf numFmtId="0" fontId="58" fillId="0" borderId="0"/>
    <xf numFmtId="0" fontId="58" fillId="0" borderId="0"/>
    <xf numFmtId="0" fontId="58" fillId="0" borderId="0"/>
    <xf numFmtId="0" fontId="58" fillId="0" borderId="0"/>
    <xf numFmtId="0" fontId="6" fillId="0" borderId="0"/>
    <xf numFmtId="0" fontId="32" fillId="0" borderId="0"/>
    <xf numFmtId="0" fontId="58" fillId="0" borderId="0"/>
    <xf numFmtId="0" fontId="58" fillId="0" borderId="0"/>
    <xf numFmtId="0" fontId="32" fillId="0" borderId="0"/>
    <xf numFmtId="0" fontId="6" fillId="0" borderId="0"/>
    <xf numFmtId="0" fontId="6" fillId="0" borderId="0"/>
    <xf numFmtId="0" fontId="72" fillId="0" borderId="0"/>
    <xf numFmtId="178" fontId="32" fillId="0" borderId="0" applyNumberFormat="0" applyFont="0" applyFill="0" applyBorder="0" applyAlignment="0" applyProtection="0"/>
    <xf numFmtId="0" fontId="6"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16" fillId="0" borderId="0" applyFill="0" applyProtection="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32"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32" fillId="0" borderId="0"/>
    <xf numFmtId="0" fontId="58" fillId="0" borderId="0"/>
    <xf numFmtId="0" fontId="58" fillId="0" borderId="0"/>
    <xf numFmtId="0" fontId="58" fillId="0" borderId="0"/>
    <xf numFmtId="0" fontId="5" fillId="0" borderId="0"/>
    <xf numFmtId="0" fontId="32"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32" fillId="0" borderId="0"/>
    <xf numFmtId="0" fontId="58" fillId="0" borderId="0"/>
    <xf numFmtId="0" fontId="5" fillId="0" borderId="0"/>
    <xf numFmtId="0" fontId="59" fillId="0" borderId="0"/>
    <xf numFmtId="0" fontId="6" fillId="0" borderId="0"/>
    <xf numFmtId="0" fontId="6" fillId="0" borderId="0"/>
    <xf numFmtId="0" fontId="6" fillId="0" borderId="0"/>
    <xf numFmtId="0" fontId="6" fillId="0" borderId="0"/>
    <xf numFmtId="0" fontId="5" fillId="0" borderId="0"/>
    <xf numFmtId="0" fontId="73" fillId="0" borderId="0"/>
    <xf numFmtId="0" fontId="5" fillId="0" borderId="0"/>
    <xf numFmtId="0" fontId="58"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4" fillId="0" borderId="19" applyNumberFormat="0" applyFill="0" applyAlignment="0" applyProtection="0"/>
    <xf numFmtId="1" fontId="55" fillId="0" borderId="0">
      <alignment vertical="top" wrapText="1"/>
    </xf>
    <xf numFmtId="1" fontId="75" fillId="0" borderId="0" applyFill="0" applyBorder="0" applyProtection="0"/>
    <xf numFmtId="1" fontId="74" fillId="0" borderId="0" applyFont="0" applyFill="0" applyBorder="0" applyProtection="0">
      <alignment vertical="center"/>
    </xf>
    <xf numFmtId="1" fontId="76" fillId="0" borderId="0">
      <alignment horizontal="right" vertical="top"/>
    </xf>
    <xf numFmtId="1" fontId="61" fillId="0" borderId="0" applyNumberFormat="0" applyFill="0" applyBorder="0">
      <alignment vertical="top"/>
    </xf>
    <xf numFmtId="0" fontId="77" fillId="0" borderId="0"/>
    <xf numFmtId="0" fontId="52" fillId="50" borderId="20" applyNumberFormat="0" applyFont="0" applyAlignment="0" applyProtection="0"/>
    <xf numFmtId="0" fontId="58" fillId="50" borderId="20" applyNumberFormat="0" applyFont="0" applyAlignment="0" applyProtection="0"/>
    <xf numFmtId="0" fontId="78" fillId="45" borderId="21" applyNumberFormat="0" applyAlignment="0" applyProtection="0"/>
    <xf numFmtId="9" fontId="58" fillId="0" borderId="0" applyFont="0" applyFill="0" applyBorder="0" applyAlignment="0" applyProtection="0"/>
    <xf numFmtId="9" fontId="58" fillId="0" borderId="0" applyFont="0" applyFill="0" applyBorder="0" applyAlignment="0" applyProtection="0"/>
    <xf numFmtId="9" fontId="42"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60"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9"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58" fillId="0" borderId="0" applyFont="0" applyFill="0" applyBorder="0" applyAlignment="0" applyProtection="0"/>
    <xf numFmtId="9" fontId="6" fillId="0" borderId="0" applyFont="0" applyFill="0" applyBorder="0" applyAlignment="0" applyProtection="0"/>
    <xf numFmtId="9" fontId="58"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0" fillId="0" borderId="0" applyFont="0" applyFill="0" applyBorder="0" applyAlignment="0" applyProtection="0"/>
    <xf numFmtId="9" fontId="72" fillId="0" borderId="0" applyFont="0" applyFill="0" applyBorder="0" applyAlignment="0" applyProtection="0"/>
    <xf numFmtId="9" fontId="5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172"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5"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 fontId="32" fillId="0" borderId="0" applyFont="0" applyFill="0" applyBorder="0" applyProtection="0">
      <alignment horizontal="right"/>
    </xf>
    <xf numFmtId="2" fontId="32" fillId="0" borderId="0" applyFont="0" applyFill="0" applyBorder="0" applyProtection="0">
      <alignment horizontal="right"/>
    </xf>
    <xf numFmtId="49" fontId="61" fillId="0" borderId="0" applyFill="0" applyBorder="0" applyAlignment="0" applyProtection="0">
      <alignment vertical="top"/>
    </xf>
    <xf numFmtId="0" fontId="79" fillId="0" borderId="12" applyNumberFormat="0" applyFill="0" applyAlignment="0" applyProtection="0"/>
    <xf numFmtId="2" fontId="21" fillId="0" borderId="0" applyFont="0" applyFill="0" applyBorder="0" applyAlignment="0" applyProtection="0"/>
    <xf numFmtId="0" fontId="80" fillId="0" borderId="0" applyNumberFormat="0" applyFill="0" applyBorder="0" applyAlignment="0" applyProtection="0"/>
    <xf numFmtId="1" fontId="81" fillId="0" borderId="0">
      <alignment vertical="top" wrapText="1"/>
    </xf>
    <xf numFmtId="178" fontId="32" fillId="0" borderId="0" applyNumberFormat="0" applyFont="0" applyFill="0" applyBorder="0" applyAlignment="0" applyProtection="0"/>
    <xf numFmtId="0" fontId="32" fillId="0" borderId="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6" fillId="0" borderId="0"/>
    <xf numFmtId="0" fontId="59" fillId="0" borderId="0"/>
    <xf numFmtId="9" fontId="6" fillId="0" borderId="0" applyFon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32" fillId="0" borderId="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3" fillId="0" borderId="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 fillId="0" borderId="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cellStyleXfs>
  <cellXfs count="180">
    <xf numFmtId="0" fontId="0" fillId="0" borderId="0" xfId="0"/>
    <xf numFmtId="0" fontId="21" fillId="0" borderId="0" xfId="74"/>
    <xf numFmtId="3" fontId="32" fillId="0" borderId="0" xfId="74" applyNumberFormat="1" applyFont="1" applyBorder="1" applyAlignment="1">
      <alignment horizontal="center"/>
    </xf>
    <xf numFmtId="3" fontId="32" fillId="0" borderId="0" xfId="74" applyNumberFormat="1" applyFont="1" applyAlignment="1">
      <alignment horizontal="center"/>
    </xf>
    <xf numFmtId="0" fontId="0" fillId="0" borderId="0" xfId="0" applyAlignment="1">
      <alignment horizontal="center"/>
    </xf>
    <xf numFmtId="168" fontId="0" fillId="0" borderId="0" xfId="58" applyNumberFormat="1" applyFont="1" applyAlignment="1">
      <alignment horizontal="center"/>
    </xf>
    <xf numFmtId="0" fontId="0" fillId="0" borderId="0" xfId="0" applyAlignment="1">
      <alignment horizontal="center" vertical="center" wrapText="1"/>
    </xf>
    <xf numFmtId="0" fontId="0" fillId="0" borderId="0" xfId="0" applyBorder="1"/>
    <xf numFmtId="9" fontId="0" fillId="0" borderId="0" xfId="0" applyNumberFormat="1"/>
    <xf numFmtId="168" fontId="0" fillId="0" borderId="0" xfId="0" applyNumberFormat="1" applyAlignment="1">
      <alignment horizontal="center"/>
    </xf>
    <xf numFmtId="0" fontId="21" fillId="0" borderId="0" xfId="74" applyAlignment="1">
      <alignment vertical="center"/>
    </xf>
    <xf numFmtId="0" fontId="43" fillId="0" borderId="0" xfId="0" applyFont="1" applyFill="1" applyBorder="1" applyAlignment="1">
      <alignment vertical="center" wrapText="1"/>
    </xf>
    <xf numFmtId="0" fontId="43" fillId="0" borderId="0" xfId="0" applyFont="1" applyFill="1" applyBorder="1" applyAlignment="1">
      <alignment horizontal="center" vertical="center" wrapText="1"/>
    </xf>
    <xf numFmtId="169" fontId="21" fillId="0" borderId="0" xfId="74" applyNumberFormat="1"/>
    <xf numFmtId="168" fontId="8" fillId="0" borderId="0" xfId="38" applyNumberFormat="1" applyFont="1" applyBorder="1" applyAlignment="1">
      <alignment horizontal="center" wrapText="1"/>
    </xf>
    <xf numFmtId="168" fontId="8" fillId="0" borderId="0" xfId="38" applyNumberFormat="1" applyFont="1" applyBorder="1" applyAlignment="1">
      <alignment horizontal="center" vertical="center"/>
    </xf>
    <xf numFmtId="168" fontId="8" fillId="0" borderId="0" xfId="73" applyNumberFormat="1" applyFont="1" applyBorder="1" applyAlignment="1">
      <alignment horizontal="center"/>
    </xf>
    <xf numFmtId="0" fontId="8" fillId="0" borderId="0" xfId="38" applyFont="1" applyBorder="1" applyAlignment="1">
      <alignment horizontal="center" vertical="center" wrapText="1"/>
    </xf>
    <xf numFmtId="0" fontId="9" fillId="0" borderId="0" xfId="38" applyFont="1" applyBorder="1" applyAlignment="1">
      <alignment horizontal="center" vertical="center" wrapText="1"/>
    </xf>
    <xf numFmtId="168" fontId="9" fillId="0" borderId="0" xfId="38" applyNumberFormat="1" applyFont="1" applyBorder="1"/>
    <xf numFmtId="0" fontId="46" fillId="0" borderId="0" xfId="74" applyFont="1"/>
    <xf numFmtId="0" fontId="46" fillId="0" borderId="0" xfId="74" applyFont="1" applyBorder="1"/>
    <xf numFmtId="0" fontId="48" fillId="0" borderId="11" xfId="74" applyFont="1" applyBorder="1" applyAlignment="1">
      <alignment horizontal="center" vertical="center" wrapText="1"/>
    </xf>
    <xf numFmtId="3" fontId="47" fillId="0" borderId="10" xfId="74" applyNumberFormat="1" applyFont="1" applyBorder="1" applyAlignment="1">
      <alignment horizontal="center"/>
    </xf>
    <xf numFmtId="0" fontId="47" fillId="0" borderId="0" xfId="74" applyFont="1" applyAlignment="1">
      <alignment horizontal="left"/>
    </xf>
    <xf numFmtId="9" fontId="47" fillId="0" borderId="0" xfId="74" quotePrefix="1" applyNumberFormat="1" applyFont="1" applyBorder="1" applyAlignment="1">
      <alignment horizontal="center"/>
    </xf>
    <xf numFmtId="0" fontId="48" fillId="0" borderId="0" xfId="74" applyFont="1" applyBorder="1" applyAlignment="1">
      <alignment horizontal="left"/>
    </xf>
    <xf numFmtId="0" fontId="47" fillId="0" borderId="0" xfId="74" applyFont="1" applyBorder="1" applyAlignment="1">
      <alignment horizontal="left" wrapText="1"/>
    </xf>
    <xf numFmtId="3" fontId="47" fillId="0" borderId="0" xfId="74" applyNumberFormat="1" applyFont="1" applyBorder="1" applyAlignment="1">
      <alignment horizontal="left"/>
    </xf>
    <xf numFmtId="0" fontId="40" fillId="0" borderId="0" xfId="0" applyFont="1" applyAlignment="1">
      <alignment horizontal="center" vertical="center"/>
    </xf>
    <xf numFmtId="168" fontId="0" fillId="0" borderId="0" xfId="0" applyNumberFormat="1"/>
    <xf numFmtId="0" fontId="0" fillId="0" borderId="0" xfId="0" applyFont="1" applyBorder="1" applyAlignment="1">
      <alignment horizontal="center" vertical="center" wrapText="1"/>
    </xf>
    <xf numFmtId="0" fontId="40" fillId="0" borderId="0" xfId="0" applyFont="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wrapText="1"/>
    </xf>
    <xf numFmtId="1" fontId="0" fillId="0" borderId="0" xfId="0" applyNumberFormat="1" applyFont="1" applyAlignment="1">
      <alignment horizontal="center"/>
    </xf>
    <xf numFmtId="9" fontId="0" fillId="0" borderId="0" xfId="0" applyNumberFormat="1" applyFont="1" applyAlignment="1">
      <alignment horizontal="center"/>
    </xf>
    <xf numFmtId="9" fontId="0" fillId="0" borderId="0" xfId="0" applyNumberFormat="1" applyFont="1"/>
    <xf numFmtId="9" fontId="0" fillId="0" borderId="0" xfId="58" applyFont="1"/>
    <xf numFmtId="0" fontId="49" fillId="0" borderId="0" xfId="0" applyFont="1"/>
    <xf numFmtId="0" fontId="0" fillId="0" borderId="0" xfId="456" applyFont="1"/>
    <xf numFmtId="0" fontId="6" fillId="0" borderId="0" xfId="456"/>
    <xf numFmtId="0" fontId="6" fillId="0" borderId="0" xfId="456" applyAlignment="1">
      <alignment wrapText="1"/>
    </xf>
    <xf numFmtId="0" fontId="0" fillId="0" borderId="0" xfId="456" applyFont="1" applyAlignment="1">
      <alignment wrapText="1"/>
    </xf>
    <xf numFmtId="10" fontId="0" fillId="0" borderId="0" xfId="0" applyNumberFormat="1"/>
    <xf numFmtId="169" fontId="0" fillId="0" borderId="0" xfId="0" applyNumberFormat="1"/>
    <xf numFmtId="3" fontId="48" fillId="0" borderId="0" xfId="74" applyNumberFormat="1" applyFont="1" applyBorder="1" applyAlignment="1">
      <alignment horizontal="left"/>
    </xf>
    <xf numFmtId="175" fontId="47" fillId="0" borderId="0" xfId="74" quotePrefix="1" applyNumberFormat="1" applyFont="1" applyBorder="1" applyAlignment="1">
      <alignment horizontal="center"/>
    </xf>
    <xf numFmtId="175" fontId="48" fillId="0" borderId="0" xfId="74" quotePrefix="1" applyNumberFormat="1" applyFont="1" applyBorder="1" applyAlignment="1">
      <alignment horizontal="center"/>
    </xf>
    <xf numFmtId="9" fontId="48" fillId="0" borderId="0" xfId="74" quotePrefix="1" applyNumberFormat="1" applyFont="1" applyBorder="1" applyAlignment="1">
      <alignment horizontal="center"/>
    </xf>
    <xf numFmtId="168" fontId="0" fillId="0" borderId="0" xfId="0" applyNumberFormat="1" applyAlignment="1">
      <alignment horizontal="center" vertical="center" wrapText="1"/>
    </xf>
    <xf numFmtId="168" fontId="0" fillId="0" borderId="0" xfId="0" applyNumberFormat="1" applyFont="1" applyAlignment="1">
      <alignment horizontal="center"/>
    </xf>
    <xf numFmtId="0" fontId="40" fillId="0" borderId="0" xfId="0" applyFont="1" applyAlignment="1">
      <alignment horizontal="center" vertical="center"/>
    </xf>
    <xf numFmtId="168" fontId="40" fillId="0" borderId="0" xfId="0" applyNumberFormat="1" applyFont="1"/>
    <xf numFmtId="0" fontId="48" fillId="0" borderId="11" xfId="0" applyFont="1" applyBorder="1" applyAlignment="1">
      <alignment horizontal="center" vertical="center" wrapText="1"/>
    </xf>
    <xf numFmtId="0" fontId="47" fillId="0" borderId="0" xfId="74" applyFont="1" applyBorder="1" applyAlignment="1">
      <alignment horizontal="left"/>
    </xf>
    <xf numFmtId="0" fontId="21" fillId="0" borderId="0" xfId="74" applyAlignment="1">
      <alignment vertical="center" wrapText="1"/>
    </xf>
    <xf numFmtId="168" fontId="47" fillId="0" borderId="0" xfId="74" quotePrefix="1" applyNumberFormat="1" applyFont="1" applyBorder="1" applyAlignment="1">
      <alignment horizontal="center"/>
    </xf>
    <xf numFmtId="169" fontId="47" fillId="0" borderId="0" xfId="74" quotePrefix="1" applyNumberFormat="1" applyFont="1" applyBorder="1" applyAlignment="1">
      <alignment horizontal="center"/>
    </xf>
    <xf numFmtId="9" fontId="21" fillId="0" borderId="0" xfId="74" applyNumberFormat="1"/>
    <xf numFmtId="168" fontId="11" fillId="0" borderId="0" xfId="63" applyNumberFormat="1"/>
    <xf numFmtId="3" fontId="21" fillId="0" borderId="0" xfId="74" applyNumberFormat="1" applyAlignment="1">
      <alignment vertical="center"/>
    </xf>
    <xf numFmtId="179" fontId="21" fillId="0" borderId="0" xfId="74" applyNumberFormat="1" applyAlignment="1">
      <alignment vertical="center"/>
    </xf>
    <xf numFmtId="2" fontId="21" fillId="0" borderId="0" xfId="74" applyNumberFormat="1"/>
    <xf numFmtId="180" fontId="21" fillId="0" borderId="0" xfId="74" applyNumberFormat="1"/>
    <xf numFmtId="168" fontId="40" fillId="0" borderId="0" xfId="0" applyNumberFormat="1" applyFont="1" applyAlignment="1">
      <alignment horizontal="center"/>
    </xf>
    <xf numFmtId="10" fontId="6" fillId="0" borderId="0" xfId="456" applyNumberFormat="1"/>
    <xf numFmtId="0" fontId="0" fillId="0" borderId="0" xfId="0" applyAlignment="1">
      <alignment wrapText="1"/>
    </xf>
    <xf numFmtId="0" fontId="85" fillId="0" borderId="22" xfId="454" applyFont="1" applyBorder="1" applyAlignment="1">
      <alignment horizontal="center"/>
    </xf>
    <xf numFmtId="9" fontId="0" fillId="0" borderId="0" xfId="556" applyFont="1"/>
    <xf numFmtId="168" fontId="0" fillId="0" borderId="0" xfId="556" applyNumberFormat="1" applyFont="1"/>
    <xf numFmtId="0" fontId="85" fillId="0" borderId="23" xfId="454" applyFont="1" applyBorder="1" applyAlignment="1">
      <alignment horizontal="center"/>
    </xf>
    <xf numFmtId="0" fontId="85" fillId="0" borderId="24" xfId="454" applyFont="1" applyBorder="1" applyAlignment="1">
      <alignment horizontal="center"/>
    </xf>
    <xf numFmtId="0" fontId="60" fillId="0" borderId="0" xfId="454" applyFont="1" applyFill="1" applyBorder="1" applyAlignment="1">
      <alignment horizontal="left"/>
    </xf>
    <xf numFmtId="0" fontId="86" fillId="0" borderId="0" xfId="0" applyFont="1" applyAlignment="1">
      <alignment horizontal="center" wrapText="1"/>
    </xf>
    <xf numFmtId="3" fontId="32" fillId="0" borderId="0" xfId="0" applyNumberFormat="1" applyFont="1" applyAlignment="1">
      <alignment horizontal="center"/>
    </xf>
    <xf numFmtId="3" fontId="0" fillId="0" borderId="0" xfId="0" applyNumberFormat="1"/>
    <xf numFmtId="0" fontId="87" fillId="0" borderId="0" xfId="0" applyFont="1"/>
    <xf numFmtId="3" fontId="32" fillId="0" borderId="0" xfId="1001" applyNumberFormat="1" applyFont="1" applyBorder="1" applyAlignment="1">
      <alignment horizontal="center"/>
    </xf>
    <xf numFmtId="10" fontId="87" fillId="0" borderId="0" xfId="0" applyNumberFormat="1" applyFont="1"/>
    <xf numFmtId="3" fontId="88" fillId="0" borderId="25" xfId="0" applyNumberFormat="1" applyFont="1" applyBorder="1"/>
    <xf numFmtId="0" fontId="91" fillId="0" borderId="11" xfId="74" applyFont="1" applyBorder="1" applyAlignment="1">
      <alignment horizontal="center" vertical="center" wrapText="1"/>
    </xf>
    <xf numFmtId="0" fontId="91" fillId="0" borderId="11" xfId="0" applyFont="1" applyBorder="1" applyAlignment="1">
      <alignment horizontal="center" vertical="center" wrapText="1"/>
    </xf>
    <xf numFmtId="0" fontId="91" fillId="0" borderId="0" xfId="74" applyFont="1" applyBorder="1" applyAlignment="1">
      <alignment horizontal="left"/>
    </xf>
    <xf numFmtId="175" fontId="91" fillId="0" borderId="0" xfId="74" quotePrefix="1" applyNumberFormat="1" applyFont="1" applyBorder="1" applyAlignment="1">
      <alignment horizontal="center"/>
    </xf>
    <xf numFmtId="9" fontId="91" fillId="0" borderId="0" xfId="74" quotePrefix="1" applyNumberFormat="1" applyFont="1" applyBorder="1" applyAlignment="1">
      <alignment horizontal="center"/>
    </xf>
    <xf numFmtId="0" fontId="92" fillId="0" borderId="0" xfId="74" applyFont="1" applyBorder="1" applyAlignment="1">
      <alignment horizontal="left"/>
    </xf>
    <xf numFmtId="175" fontId="92" fillId="0" borderId="0" xfId="74" quotePrefix="1" applyNumberFormat="1" applyFont="1" applyBorder="1" applyAlignment="1">
      <alignment horizontal="center"/>
    </xf>
    <xf numFmtId="169" fontId="92" fillId="0" borderId="0" xfId="74" quotePrefix="1" applyNumberFormat="1" applyFont="1" applyBorder="1" applyAlignment="1">
      <alignment horizontal="center"/>
    </xf>
    <xf numFmtId="9" fontId="92" fillId="0" borderId="0" xfId="74" quotePrefix="1" applyNumberFormat="1" applyFont="1" applyBorder="1" applyAlignment="1">
      <alignment horizontal="center"/>
    </xf>
    <xf numFmtId="3" fontId="91" fillId="0" borderId="0" xfId="74" applyNumberFormat="1" applyFont="1" applyBorder="1" applyAlignment="1">
      <alignment horizontal="left"/>
    </xf>
    <xf numFmtId="0" fontId="93" fillId="0" borderId="0" xfId="74" applyFont="1" applyBorder="1" applyAlignment="1">
      <alignment horizontal="left"/>
    </xf>
    <xf numFmtId="175" fontId="93" fillId="0" borderId="0" xfId="74" quotePrefix="1" applyNumberFormat="1" applyFont="1" applyBorder="1" applyAlignment="1">
      <alignment horizontal="center"/>
    </xf>
    <xf numFmtId="9" fontId="93" fillId="0" borderId="0" xfId="74" quotePrefix="1" applyNumberFormat="1" applyFont="1" applyBorder="1" applyAlignment="1">
      <alignment horizontal="center"/>
    </xf>
    <xf numFmtId="2" fontId="93" fillId="0" borderId="0" xfId="74" quotePrefix="1" applyNumberFormat="1" applyFont="1" applyBorder="1" applyAlignment="1">
      <alignment horizontal="center"/>
    </xf>
    <xf numFmtId="3" fontId="92" fillId="0" borderId="0" xfId="74" applyNumberFormat="1" applyFont="1" applyBorder="1" applyAlignment="1">
      <alignment horizontal="left"/>
    </xf>
    <xf numFmtId="168" fontId="92" fillId="0" borderId="0" xfId="74" quotePrefix="1" applyNumberFormat="1" applyFont="1" applyBorder="1" applyAlignment="1">
      <alignment horizontal="center"/>
    </xf>
    <xf numFmtId="0" fontId="72" fillId="0" borderId="0" xfId="454"/>
    <xf numFmtId="0" fontId="89" fillId="0" borderId="11" xfId="74" applyFont="1" applyBorder="1" applyAlignment="1">
      <alignment horizontal="center" vertical="center" wrapText="1"/>
    </xf>
    <xf numFmtId="0" fontId="89" fillId="0" borderId="0" xfId="74" applyFont="1" applyBorder="1" applyAlignment="1">
      <alignment horizontal="left"/>
    </xf>
    <xf numFmtId="175" fontId="89" fillId="0" borderId="0" xfId="74" quotePrefix="1" applyNumberFormat="1" applyFont="1" applyBorder="1" applyAlignment="1">
      <alignment horizontal="center"/>
    </xf>
    <xf numFmtId="9" fontId="89" fillId="0" borderId="0" xfId="74" quotePrefix="1" applyNumberFormat="1" applyFont="1" applyBorder="1" applyAlignment="1">
      <alignment horizontal="center"/>
    </xf>
    <xf numFmtId="0" fontId="96" fillId="0" borderId="0" xfId="74" applyFont="1" applyBorder="1" applyAlignment="1">
      <alignment horizontal="left"/>
    </xf>
    <xf numFmtId="175" fontId="96" fillId="0" borderId="0" xfId="74" quotePrefix="1" applyNumberFormat="1" applyFont="1" applyBorder="1" applyAlignment="1">
      <alignment horizontal="center"/>
    </xf>
    <xf numFmtId="0" fontId="96" fillId="0" borderId="0" xfId="74" applyFont="1" applyBorder="1" applyAlignment="1">
      <alignment horizontal="left" wrapText="1"/>
    </xf>
    <xf numFmtId="3" fontId="96" fillId="0" borderId="0" xfId="74" applyNumberFormat="1" applyFont="1" applyBorder="1" applyAlignment="1">
      <alignment horizontal="left"/>
    </xf>
    <xf numFmtId="169" fontId="96" fillId="0" borderId="0" xfId="74" quotePrefix="1" applyNumberFormat="1" applyFont="1" applyBorder="1" applyAlignment="1">
      <alignment horizontal="center"/>
    </xf>
    <xf numFmtId="0" fontId="4" fillId="0" borderId="23" xfId="0" applyFont="1" applyFill="1" applyBorder="1" applyAlignment="1">
      <alignment horizontal="center"/>
    </xf>
    <xf numFmtId="0" fontId="4" fillId="0" borderId="23"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24" xfId="0" applyFont="1" applyBorder="1" applyAlignment="1">
      <alignment horizontal="center"/>
    </xf>
    <xf numFmtId="168" fontId="0" fillId="0" borderId="0" xfId="58" applyNumberFormat="1" applyFont="1"/>
    <xf numFmtId="0" fontId="98" fillId="0" borderId="0" xfId="0" applyFont="1" applyAlignment="1">
      <alignment wrapText="1"/>
    </xf>
    <xf numFmtId="168" fontId="98" fillId="0" borderId="0" xfId="58" applyNumberFormat="1" applyFont="1" applyAlignment="1">
      <alignment horizontal="center"/>
    </xf>
    <xf numFmtId="9" fontId="49" fillId="0" borderId="0" xfId="58" applyFont="1"/>
    <xf numFmtId="168" fontId="49" fillId="0" borderId="0" xfId="0" applyNumberFormat="1" applyFont="1"/>
    <xf numFmtId="168" fontId="49" fillId="0" borderId="0" xfId="0" applyNumberFormat="1" applyFont="1" applyAlignment="1">
      <alignment horizontal="center"/>
    </xf>
    <xf numFmtId="0" fontId="40" fillId="0" borderId="0" xfId="0" applyFont="1"/>
    <xf numFmtId="168" fontId="98" fillId="0" borderId="0" xfId="58" applyNumberFormat="1" applyFont="1"/>
    <xf numFmtId="0" fontId="98" fillId="0" borderId="0" xfId="0" applyFont="1"/>
    <xf numFmtId="0" fontId="40" fillId="0" borderId="0" xfId="0" applyFont="1" applyAlignment="1">
      <alignment wrapText="1"/>
    </xf>
    <xf numFmtId="168" fontId="98" fillId="0" borderId="0" xfId="0" applyNumberFormat="1" applyFont="1"/>
    <xf numFmtId="9" fontId="0" fillId="0" borderId="0" xfId="58" applyNumberFormat="1" applyFont="1"/>
    <xf numFmtId="1" fontId="0" fillId="0" borderId="0" xfId="0" applyNumberFormat="1"/>
    <xf numFmtId="0" fontId="46" fillId="0" borderId="10" xfId="74" applyFont="1" applyBorder="1"/>
    <xf numFmtId="0" fontId="48" fillId="0" borderId="28" xfId="74" applyFont="1" applyBorder="1" applyAlignment="1">
      <alignment horizontal="center" vertical="center" wrapText="1"/>
    </xf>
    <xf numFmtId="175" fontId="47" fillId="0" borderId="29" xfId="74" quotePrefix="1" applyNumberFormat="1" applyFont="1" applyBorder="1" applyAlignment="1">
      <alignment horizontal="center"/>
    </xf>
    <xf numFmtId="1" fontId="47" fillId="0" borderId="0" xfId="74" quotePrefix="1" applyNumberFormat="1" applyFont="1" applyBorder="1" applyAlignment="1">
      <alignment horizontal="center"/>
    </xf>
    <xf numFmtId="3" fontId="47" fillId="0" borderId="0" xfId="74" quotePrefix="1" applyNumberFormat="1" applyFont="1" applyBorder="1" applyAlignment="1">
      <alignment horizontal="center"/>
    </xf>
    <xf numFmtId="9" fontId="47" fillId="0" borderId="0" xfId="74" applyNumberFormat="1" applyFont="1" applyBorder="1" applyAlignment="1">
      <alignment horizontal="center"/>
    </xf>
    <xf numFmtId="9" fontId="47" fillId="0" borderId="0" xfId="74" applyNumberFormat="1" applyFont="1" applyBorder="1" applyAlignment="1">
      <alignment horizontal="center" wrapText="1"/>
    </xf>
    <xf numFmtId="3" fontId="47" fillId="0" borderId="0" xfId="74" applyNumberFormat="1" applyFont="1" applyBorder="1" applyAlignment="1">
      <alignment horizontal="center"/>
    </xf>
    <xf numFmtId="0" fontId="48" fillId="0" borderId="0" xfId="74" applyFont="1" applyBorder="1" applyAlignment="1">
      <alignment horizontal="center"/>
    </xf>
    <xf numFmtId="3" fontId="48" fillId="0" borderId="0" xfId="74" applyNumberFormat="1" applyFont="1" applyBorder="1" applyAlignment="1">
      <alignment horizontal="center"/>
    </xf>
    <xf numFmtId="0" fontId="21" fillId="0" borderId="0" xfId="74" applyBorder="1"/>
    <xf numFmtId="0" fontId="48" fillId="0" borderId="0" xfId="74" applyFont="1" applyBorder="1" applyAlignment="1">
      <alignment horizontal="center" vertical="center" wrapText="1"/>
    </xf>
    <xf numFmtId="3" fontId="48" fillId="0" borderId="0" xfId="74" quotePrefix="1" applyNumberFormat="1" applyFont="1" applyBorder="1" applyAlignment="1">
      <alignment horizontal="center"/>
    </xf>
    <xf numFmtId="168" fontId="48" fillId="0" borderId="0" xfId="74" quotePrefix="1" applyNumberFormat="1" applyFont="1" applyBorder="1" applyAlignment="1">
      <alignment horizontal="center"/>
    </xf>
    <xf numFmtId="0" fontId="47" fillId="0" borderId="0" xfId="74" quotePrefix="1" applyFont="1" applyBorder="1" applyAlignment="1">
      <alignment horizontal="center"/>
    </xf>
    <xf numFmtId="168" fontId="0" fillId="0" borderId="0" xfId="556" applyNumberFormat="1" applyFont="1" applyBorder="1" applyAlignment="1">
      <alignment horizontal="center"/>
    </xf>
    <xf numFmtId="0" fontId="6" fillId="0" borderId="0" xfId="0" applyFont="1" applyBorder="1" applyAlignment="1">
      <alignment horizontal="center"/>
    </xf>
    <xf numFmtId="168" fontId="0" fillId="0" borderId="0" xfId="556" applyNumberFormat="1" applyFont="1" applyAlignment="1">
      <alignment horizontal="center"/>
    </xf>
    <xf numFmtId="0" fontId="6" fillId="0" borderId="0" xfId="0" applyFont="1"/>
    <xf numFmtId="0" fontId="6" fillId="0" borderId="0" xfId="0" applyFont="1" applyBorder="1"/>
    <xf numFmtId="0" fontId="43" fillId="0" borderId="0" xfId="0" applyFont="1" applyBorder="1" applyAlignment="1">
      <alignment horizontal="center" vertical="center" wrapText="1"/>
    </xf>
    <xf numFmtId="168" fontId="43"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0" fontId="0" fillId="0" borderId="0" xfId="0" applyFont="1" applyFill="1" applyBorder="1" applyAlignment="1">
      <alignment horizontal="center" vertical="center" wrapText="1"/>
    </xf>
    <xf numFmtId="0" fontId="0" fillId="0" borderId="0" xfId="0" applyBorder="1" applyAlignment="1">
      <alignment vertical="center" wrapText="1"/>
    </xf>
    <xf numFmtId="0" fontId="40" fillId="0" borderId="0" xfId="0" applyFont="1" applyBorder="1" applyAlignment="1">
      <alignment horizontal="center" vertical="center" wrapText="1"/>
    </xf>
    <xf numFmtId="0" fontId="0" fillId="0" borderId="0" xfId="0" applyFont="1" applyFill="1" applyBorder="1" applyAlignment="1">
      <alignment horizontal="center"/>
    </xf>
    <xf numFmtId="0" fontId="2" fillId="0" borderId="0" xfId="1221"/>
    <xf numFmtId="14" fontId="0" fillId="0" borderId="0" xfId="0" applyNumberFormat="1"/>
    <xf numFmtId="2" fontId="2" fillId="0" borderId="0" xfId="1221" applyNumberFormat="1"/>
    <xf numFmtId="168" fontId="0" fillId="51" borderId="0" xfId="58" applyNumberFormat="1" applyFont="1" applyFill="1"/>
    <xf numFmtId="0" fontId="0" fillId="51" borderId="0" xfId="0" applyFill="1"/>
    <xf numFmtId="2" fontId="0" fillId="0" borderId="0" xfId="0" applyNumberFormat="1"/>
    <xf numFmtId="0" fontId="40" fillId="0" borderId="0" xfId="0" applyFont="1" applyBorder="1" applyAlignment="1">
      <alignment horizontal="center" vertical="center" wrapText="1"/>
    </xf>
    <xf numFmtId="0" fontId="84" fillId="0" borderId="0" xfId="74" applyFont="1" applyAlignment="1">
      <alignment horizontal="center" vertical="center"/>
    </xf>
    <xf numFmtId="0" fontId="82" fillId="0" borderId="0" xfId="74" quotePrefix="1" applyFont="1" applyBorder="1" applyAlignment="1">
      <alignment horizontal="justify" vertical="center" wrapText="1"/>
    </xf>
    <xf numFmtId="0" fontId="48" fillId="0" borderId="0" xfId="74" applyFont="1" applyAlignment="1">
      <alignment horizontal="center" vertical="center"/>
    </xf>
    <xf numFmtId="0" fontId="82" fillId="0" borderId="0" xfId="74" quotePrefix="1" applyFont="1" applyBorder="1" applyAlignment="1">
      <alignment horizontal="left" vertical="center" wrapText="1"/>
    </xf>
    <xf numFmtId="0" fontId="84" fillId="0" borderId="0" xfId="74" applyFont="1" applyAlignment="1">
      <alignment horizontal="center" vertical="center"/>
    </xf>
    <xf numFmtId="0" fontId="82" fillId="0" borderId="0" xfId="74" quotePrefix="1" applyFont="1" applyBorder="1" applyAlignment="1">
      <alignment horizontal="justify" vertical="center" wrapText="1"/>
    </xf>
    <xf numFmtId="0" fontId="95" fillId="0" borderId="0" xfId="74" applyFont="1" applyAlignment="1">
      <alignment horizontal="center" vertical="center"/>
    </xf>
    <xf numFmtId="0" fontId="0" fillId="0" borderId="0" xfId="0" applyAlignment="1"/>
    <xf numFmtId="0" fontId="40" fillId="0" borderId="0" xfId="0" applyFont="1" applyAlignment="1">
      <alignment horizontal="center" vertical="center"/>
    </xf>
    <xf numFmtId="0" fontId="40" fillId="0" borderId="0" xfId="0" applyFont="1" applyBorder="1" applyAlignment="1">
      <alignment horizontal="center" vertical="center" wrapText="1"/>
    </xf>
    <xf numFmtId="0" fontId="40" fillId="0" borderId="0" xfId="0" applyFont="1" applyAlignment="1">
      <alignment horizontal="center" vertical="center" wrapText="1"/>
    </xf>
    <xf numFmtId="0" fontId="94" fillId="0" borderId="0" xfId="74" applyFont="1" applyAlignment="1">
      <alignment horizontal="center" vertical="center"/>
    </xf>
    <xf numFmtId="0" fontId="90" fillId="0" borderId="0" xfId="74" quotePrefix="1" applyFont="1" applyBorder="1" applyAlignment="1">
      <alignment horizontal="justify" vertical="center" wrapText="1"/>
    </xf>
    <xf numFmtId="0" fontId="97" fillId="0" borderId="0" xfId="74" applyFont="1" applyAlignment="1">
      <alignment horizontal="center" vertical="center"/>
    </xf>
    <xf numFmtId="0" fontId="0"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0" borderId="0" xfId="41" applyFont="1" applyFill="1" applyBorder="1" applyAlignment="1">
      <alignment horizontal="center" vertical="center" wrapText="1"/>
    </xf>
    <xf numFmtId="0" fontId="7" fillId="0" borderId="0" xfId="41" applyFont="1" applyFill="1" applyBorder="1" applyAlignment="1">
      <alignment horizontal="center" vertical="center" wrapText="1"/>
    </xf>
  </cellXfs>
  <cellStyles count="1380">
    <cellStyle name="20% - Accent1" xfId="1" xr:uid="{00000000-0005-0000-0000-000000000000}"/>
    <cellStyle name="20% - Accent1 2" xfId="328" xr:uid="{00000000-0005-0000-0000-000001000000}"/>
    <cellStyle name="20% - Accent2" xfId="2" xr:uid="{00000000-0005-0000-0000-000002000000}"/>
    <cellStyle name="20% - Accent2 2" xfId="329" xr:uid="{00000000-0005-0000-0000-000003000000}"/>
    <cellStyle name="20% - Accent3" xfId="3" xr:uid="{00000000-0005-0000-0000-000004000000}"/>
    <cellStyle name="20% - Accent3 2" xfId="330" xr:uid="{00000000-0005-0000-0000-000005000000}"/>
    <cellStyle name="20% - Accent4" xfId="4" xr:uid="{00000000-0005-0000-0000-000006000000}"/>
    <cellStyle name="20% - Accent4 2" xfId="331" xr:uid="{00000000-0005-0000-0000-000007000000}"/>
    <cellStyle name="20% - Accent5" xfId="5" xr:uid="{00000000-0005-0000-0000-000008000000}"/>
    <cellStyle name="20% - Accent5 2" xfId="332" xr:uid="{00000000-0005-0000-0000-000009000000}"/>
    <cellStyle name="20% - Accent6" xfId="6" xr:uid="{00000000-0005-0000-0000-00000A000000}"/>
    <cellStyle name="20% - Accent6 2" xfId="333" xr:uid="{00000000-0005-0000-0000-00000B000000}"/>
    <cellStyle name="40% - Accent1" xfId="7" xr:uid="{00000000-0005-0000-0000-00000C000000}"/>
    <cellStyle name="40% - Accent1 2" xfId="334" xr:uid="{00000000-0005-0000-0000-00000D000000}"/>
    <cellStyle name="40% - Accent2" xfId="8" xr:uid="{00000000-0005-0000-0000-00000E000000}"/>
    <cellStyle name="40% - Accent2 2" xfId="335" xr:uid="{00000000-0005-0000-0000-00000F000000}"/>
    <cellStyle name="40% - Accent3" xfId="9" xr:uid="{00000000-0005-0000-0000-000010000000}"/>
    <cellStyle name="40% - Accent3 2" xfId="336" xr:uid="{00000000-0005-0000-0000-000011000000}"/>
    <cellStyle name="40% - Accent4" xfId="10" xr:uid="{00000000-0005-0000-0000-000012000000}"/>
    <cellStyle name="40% - Accent4 2" xfId="337" xr:uid="{00000000-0005-0000-0000-000013000000}"/>
    <cellStyle name="40% - Accent5" xfId="11" xr:uid="{00000000-0005-0000-0000-000014000000}"/>
    <cellStyle name="40% - Accent5 2" xfId="338" xr:uid="{00000000-0005-0000-0000-000015000000}"/>
    <cellStyle name="40% - Accent6" xfId="12" xr:uid="{00000000-0005-0000-0000-000016000000}"/>
    <cellStyle name="40% - Accent6 2" xfId="339" xr:uid="{00000000-0005-0000-0000-000017000000}"/>
    <cellStyle name="60% - Accent1" xfId="13" xr:uid="{00000000-0005-0000-0000-000018000000}"/>
    <cellStyle name="60% - Accent1 2" xfId="340" xr:uid="{00000000-0005-0000-0000-000019000000}"/>
    <cellStyle name="60% - Accent2" xfId="14" xr:uid="{00000000-0005-0000-0000-00001A000000}"/>
    <cellStyle name="60% - Accent2 2" xfId="341" xr:uid="{00000000-0005-0000-0000-00001B000000}"/>
    <cellStyle name="60% - Accent3" xfId="15" xr:uid="{00000000-0005-0000-0000-00001C000000}"/>
    <cellStyle name="60% - Accent3 2" xfId="342" xr:uid="{00000000-0005-0000-0000-00001D000000}"/>
    <cellStyle name="60% - Accent4" xfId="16" xr:uid="{00000000-0005-0000-0000-00001E000000}"/>
    <cellStyle name="60% - Accent4 2" xfId="343" xr:uid="{00000000-0005-0000-0000-00001F000000}"/>
    <cellStyle name="60% - Accent5" xfId="17" xr:uid="{00000000-0005-0000-0000-000020000000}"/>
    <cellStyle name="60% - Accent5 2" xfId="344" xr:uid="{00000000-0005-0000-0000-000021000000}"/>
    <cellStyle name="60% - Accent6" xfId="18" xr:uid="{00000000-0005-0000-0000-000022000000}"/>
    <cellStyle name="60% - Accent6 2" xfId="345" xr:uid="{00000000-0005-0000-0000-000023000000}"/>
    <cellStyle name="Accent1 2" xfId="346" xr:uid="{00000000-0005-0000-0000-000024000000}"/>
    <cellStyle name="Accent2 2" xfId="347" xr:uid="{00000000-0005-0000-0000-000025000000}"/>
    <cellStyle name="Accent3 2" xfId="348" xr:uid="{00000000-0005-0000-0000-000026000000}"/>
    <cellStyle name="Accent4 2" xfId="349" xr:uid="{00000000-0005-0000-0000-000027000000}"/>
    <cellStyle name="Accent5 2" xfId="350" xr:uid="{00000000-0005-0000-0000-000028000000}"/>
    <cellStyle name="Accent6 2" xfId="351" xr:uid="{00000000-0005-0000-0000-000029000000}"/>
    <cellStyle name="Bad" xfId="19" xr:uid="{00000000-0005-0000-0000-00002A000000}"/>
    <cellStyle name="Bad 2" xfId="352" xr:uid="{00000000-0005-0000-0000-00002B000000}"/>
    <cellStyle name="caché" xfId="353" xr:uid="{00000000-0005-0000-0000-00002C000000}"/>
    <cellStyle name="Calculation" xfId="20" xr:uid="{00000000-0005-0000-0000-00002D000000}"/>
    <cellStyle name="Calculation 2" xfId="354" xr:uid="{00000000-0005-0000-0000-00002E000000}"/>
    <cellStyle name="Check Cell" xfId="21" xr:uid="{00000000-0005-0000-0000-00002F000000}"/>
    <cellStyle name="Check Cell 2" xfId="355" xr:uid="{00000000-0005-0000-0000-000030000000}"/>
    <cellStyle name="Comma 10" xfId="356" xr:uid="{00000000-0005-0000-0000-000031000000}"/>
    <cellStyle name="Comma 10 2" xfId="357" xr:uid="{00000000-0005-0000-0000-000032000000}"/>
    <cellStyle name="Comma 11" xfId="358" xr:uid="{00000000-0005-0000-0000-000033000000}"/>
    <cellStyle name="Comma 11 2" xfId="359" xr:uid="{00000000-0005-0000-0000-000034000000}"/>
    <cellStyle name="Comma 12" xfId="360" xr:uid="{00000000-0005-0000-0000-000035000000}"/>
    <cellStyle name="Comma 12 2" xfId="361" xr:uid="{00000000-0005-0000-0000-000036000000}"/>
    <cellStyle name="Comma 13" xfId="362" xr:uid="{00000000-0005-0000-0000-000037000000}"/>
    <cellStyle name="Comma 14" xfId="363" xr:uid="{00000000-0005-0000-0000-000038000000}"/>
    <cellStyle name="Comma 15" xfId="364" xr:uid="{00000000-0005-0000-0000-000039000000}"/>
    <cellStyle name="Comma 16" xfId="365" xr:uid="{00000000-0005-0000-0000-00003A000000}"/>
    <cellStyle name="Comma 2" xfId="366" xr:uid="{00000000-0005-0000-0000-00003B000000}"/>
    <cellStyle name="Comma 2 2" xfId="367" xr:uid="{00000000-0005-0000-0000-00003C000000}"/>
    <cellStyle name="Comma 2 2 2" xfId="368" xr:uid="{00000000-0005-0000-0000-00003D000000}"/>
    <cellStyle name="Comma 2 2 2 2" xfId="369" xr:uid="{00000000-0005-0000-0000-00003E000000}"/>
    <cellStyle name="Comma 2 2 2 2 2" xfId="370" xr:uid="{00000000-0005-0000-0000-00003F000000}"/>
    <cellStyle name="Comma 2 2 2 3" xfId="371" xr:uid="{00000000-0005-0000-0000-000040000000}"/>
    <cellStyle name="Comma 2 2 3" xfId="372" xr:uid="{00000000-0005-0000-0000-000041000000}"/>
    <cellStyle name="Comma 2 3" xfId="373" xr:uid="{00000000-0005-0000-0000-000042000000}"/>
    <cellStyle name="Comma 2 3 2" xfId="374" xr:uid="{00000000-0005-0000-0000-000043000000}"/>
    <cellStyle name="Comma 2 4" xfId="375" xr:uid="{00000000-0005-0000-0000-000044000000}"/>
    <cellStyle name="Comma 3" xfId="376" xr:uid="{00000000-0005-0000-0000-000045000000}"/>
    <cellStyle name="Comma 3 2" xfId="377" xr:uid="{00000000-0005-0000-0000-000046000000}"/>
    <cellStyle name="Comma 4" xfId="378" xr:uid="{00000000-0005-0000-0000-000047000000}"/>
    <cellStyle name="Comma 4 2" xfId="379" xr:uid="{00000000-0005-0000-0000-000048000000}"/>
    <cellStyle name="Comma 5" xfId="380" xr:uid="{00000000-0005-0000-0000-000049000000}"/>
    <cellStyle name="Comma 5 2" xfId="381" xr:uid="{00000000-0005-0000-0000-00004A000000}"/>
    <cellStyle name="Comma 5 3" xfId="382" xr:uid="{00000000-0005-0000-0000-00004B000000}"/>
    <cellStyle name="Comma 6" xfId="383" xr:uid="{00000000-0005-0000-0000-00004C000000}"/>
    <cellStyle name="Comma 6 2" xfId="384" xr:uid="{00000000-0005-0000-0000-00004D000000}"/>
    <cellStyle name="Comma 7" xfId="385" xr:uid="{00000000-0005-0000-0000-00004E000000}"/>
    <cellStyle name="Comma 7 2" xfId="386" xr:uid="{00000000-0005-0000-0000-00004F000000}"/>
    <cellStyle name="Comma 8" xfId="387" xr:uid="{00000000-0005-0000-0000-000050000000}"/>
    <cellStyle name="Comma 9" xfId="388" xr:uid="{00000000-0005-0000-0000-000051000000}"/>
    <cellStyle name="Comma(0)" xfId="389" xr:uid="{00000000-0005-0000-0000-000052000000}"/>
    <cellStyle name="Comma(3)" xfId="390" xr:uid="{00000000-0005-0000-0000-000053000000}"/>
    <cellStyle name="Comma[0]" xfId="391" xr:uid="{00000000-0005-0000-0000-000054000000}"/>
    <cellStyle name="Comma[1]" xfId="392" xr:uid="{00000000-0005-0000-0000-000055000000}"/>
    <cellStyle name="Comma[2]__" xfId="393" xr:uid="{00000000-0005-0000-0000-000056000000}"/>
    <cellStyle name="Comma[3]" xfId="394" xr:uid="{00000000-0005-0000-0000-000057000000}"/>
    <cellStyle name="Comma0" xfId="395" xr:uid="{00000000-0005-0000-0000-000058000000}"/>
    <cellStyle name="Commentaire" xfId="59" xr:uid="{00000000-0005-0000-0000-000059000000}"/>
    <cellStyle name="Currency 2" xfId="396" xr:uid="{00000000-0005-0000-0000-00005A000000}"/>
    <cellStyle name="Currency0" xfId="397" xr:uid="{00000000-0005-0000-0000-00005B000000}"/>
    <cellStyle name="Date" xfId="22" xr:uid="{00000000-0005-0000-0000-00005C000000}"/>
    <cellStyle name="Date 2" xfId="398" xr:uid="{00000000-0005-0000-0000-00005D000000}"/>
    <cellStyle name="Dezimal_03-09-03" xfId="399" xr:uid="{00000000-0005-0000-0000-00005E000000}"/>
    <cellStyle name="En-tête 1" xfId="23" xr:uid="{00000000-0005-0000-0000-00005F000000}"/>
    <cellStyle name="En-tête 1 2" xfId="400" xr:uid="{00000000-0005-0000-0000-000060000000}"/>
    <cellStyle name="En-tête 2" xfId="24" xr:uid="{00000000-0005-0000-0000-000061000000}"/>
    <cellStyle name="En-tête 2 2" xfId="401" xr:uid="{00000000-0005-0000-0000-000062000000}"/>
    <cellStyle name="Explanatory Text" xfId="25" xr:uid="{00000000-0005-0000-0000-000063000000}"/>
    <cellStyle name="Explanatory Text 2" xfId="402" xr:uid="{00000000-0005-0000-0000-000064000000}"/>
    <cellStyle name="Financier0" xfId="26" xr:uid="{00000000-0005-0000-0000-000065000000}"/>
    <cellStyle name="Financier0 2" xfId="403" xr:uid="{00000000-0005-0000-0000-000066000000}"/>
    <cellStyle name="Fixed" xfId="404" xr:uid="{00000000-0005-0000-0000-000067000000}"/>
    <cellStyle name="Good" xfId="27" xr:uid="{00000000-0005-0000-0000-00005A020000}"/>
    <cellStyle name="Good 2" xfId="405" xr:uid="{00000000-0005-0000-0000-00005B020000}"/>
    <cellStyle name="Heading 1" xfId="28" xr:uid="{00000000-0005-0000-0000-00005C020000}"/>
    <cellStyle name="Heading 1 2" xfId="406" xr:uid="{00000000-0005-0000-0000-00005D020000}"/>
    <cellStyle name="Heading 2" xfId="29" xr:uid="{00000000-0005-0000-0000-00005E020000}"/>
    <cellStyle name="Heading 2 2" xfId="407" xr:uid="{00000000-0005-0000-0000-00005F020000}"/>
    <cellStyle name="Heading 3" xfId="30" xr:uid="{00000000-0005-0000-0000-000060020000}"/>
    <cellStyle name="Heading 3 2" xfId="408" xr:uid="{00000000-0005-0000-0000-000061020000}"/>
    <cellStyle name="Heading 4" xfId="31" xr:uid="{00000000-0005-0000-0000-000062020000}"/>
    <cellStyle name="Heading 4 2" xfId="409" xr:uid="{00000000-0005-0000-0000-000063020000}"/>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xfId="646" builtinId="8" hidden="1"/>
    <cellStyle name="Hipervínculo" xfId="648" builtinId="8" hidden="1"/>
    <cellStyle name="Hipervínculo" xfId="650" builtinId="8" hidden="1"/>
    <cellStyle name="Hipervínculo" xfId="652" builtinId="8" hidden="1"/>
    <cellStyle name="Hipervínculo" xfId="654" builtinId="8" hidden="1"/>
    <cellStyle name="Hipervínculo" xfId="656" builtinId="8" hidden="1"/>
    <cellStyle name="Hipervínculo" xfId="658" builtinId="8" hidden="1"/>
    <cellStyle name="Hipervínculo" xfId="660" builtinId="8" hidden="1"/>
    <cellStyle name="Hipervínculo" xfId="662" builtinId="8" hidden="1"/>
    <cellStyle name="Hipervínculo" xfId="664" builtinId="8" hidden="1"/>
    <cellStyle name="Hipervínculo" xfId="666" builtinId="8" hidden="1"/>
    <cellStyle name="Hipervínculo" xfId="668" builtinId="8" hidden="1"/>
    <cellStyle name="Hipervínculo" xfId="670" builtinId="8" hidden="1"/>
    <cellStyle name="Hipervínculo" xfId="672" builtinId="8" hidden="1"/>
    <cellStyle name="Hipervínculo" xfId="674" builtinId="8" hidden="1"/>
    <cellStyle name="Hipervínculo" xfId="676" builtinId="8" hidden="1"/>
    <cellStyle name="Hipervínculo" xfId="678" builtinId="8" hidden="1"/>
    <cellStyle name="Hipervínculo" xfId="680" builtinId="8" hidden="1"/>
    <cellStyle name="Hipervínculo" xfId="682" builtinId="8" hidden="1"/>
    <cellStyle name="Hipervínculo" xfId="684" builtinId="8" hidden="1"/>
    <cellStyle name="Hipervínculo" xfId="686" builtinId="8" hidden="1"/>
    <cellStyle name="Hipervínculo" xfId="688" builtinId="8" hidden="1"/>
    <cellStyle name="Hipervínculo" xfId="690" builtinId="8" hidden="1"/>
    <cellStyle name="Hipervínculo" xfId="692" builtinId="8" hidden="1"/>
    <cellStyle name="Hipervínculo" xfId="694" builtinId="8" hidden="1"/>
    <cellStyle name="Hipervínculo" xfId="696" builtinId="8" hidden="1"/>
    <cellStyle name="Hipervínculo" xfId="698" builtinId="8" hidden="1"/>
    <cellStyle name="Hipervínculo" xfId="700" builtinId="8" hidden="1"/>
    <cellStyle name="Hipervínculo" xfId="702" builtinId="8" hidden="1"/>
    <cellStyle name="Hipervínculo" xfId="704" builtinId="8" hidden="1"/>
    <cellStyle name="Hipervínculo" xfId="706" builtinId="8" hidden="1"/>
    <cellStyle name="Hipervínculo" xfId="708" builtinId="8" hidden="1"/>
    <cellStyle name="Hipervínculo" xfId="710" builtinId="8" hidden="1"/>
    <cellStyle name="Hipervínculo" xfId="712" builtinId="8" hidden="1"/>
    <cellStyle name="Hipervínculo" xfId="714" builtinId="8" hidden="1"/>
    <cellStyle name="Hipervínculo" xfId="716" builtinId="8" hidden="1"/>
    <cellStyle name="Hipervínculo" xfId="718" builtinId="8" hidden="1"/>
    <cellStyle name="Hipervínculo" xfId="720" builtinId="8" hidden="1"/>
    <cellStyle name="Hipervínculo" xfId="722" builtinId="8" hidden="1"/>
    <cellStyle name="Hipervínculo" xfId="724" builtinId="8" hidden="1"/>
    <cellStyle name="Hipervínculo" xfId="726" builtinId="8" hidden="1"/>
    <cellStyle name="Hipervínculo" xfId="728" builtinId="8" hidden="1"/>
    <cellStyle name="Hipervínculo" xfId="730" builtinId="8" hidden="1"/>
    <cellStyle name="Hipervínculo" xfId="732" builtinId="8" hidden="1"/>
    <cellStyle name="Hipervínculo" xfId="734" builtinId="8" hidden="1"/>
    <cellStyle name="Hipervínculo" xfId="736" builtinId="8" hidden="1"/>
    <cellStyle name="Hipervínculo" xfId="738" builtinId="8" hidden="1"/>
    <cellStyle name="Hipervínculo" xfId="740" builtinId="8" hidden="1"/>
    <cellStyle name="Hipervínculo" xfId="742" builtinId="8" hidden="1"/>
    <cellStyle name="Hipervínculo" xfId="744" builtinId="8" hidden="1"/>
    <cellStyle name="Hipervínculo" xfId="746" builtinId="8" hidden="1"/>
    <cellStyle name="Hipervínculo" xfId="748" builtinId="8" hidden="1"/>
    <cellStyle name="Hipervínculo" xfId="750" builtinId="8" hidden="1"/>
    <cellStyle name="Hipervínculo" xfId="752" builtinId="8" hidden="1"/>
    <cellStyle name="Hipervínculo" xfId="754" builtinId="8" hidden="1"/>
    <cellStyle name="Hipervínculo" xfId="756" builtinId="8" hidden="1"/>
    <cellStyle name="Hipervínculo" xfId="758" builtinId="8" hidden="1"/>
    <cellStyle name="Hipervínculo" xfId="760" builtinId="8" hidden="1"/>
    <cellStyle name="Hipervínculo" xfId="762" builtinId="8" hidden="1"/>
    <cellStyle name="Hipervínculo" xfId="764" builtinId="8" hidden="1"/>
    <cellStyle name="Hipervínculo" xfId="766" builtinId="8" hidden="1"/>
    <cellStyle name="Hipervínculo" xfId="768" builtinId="8" hidden="1"/>
    <cellStyle name="Hipervínculo" xfId="770" builtinId="8" hidden="1"/>
    <cellStyle name="Hipervínculo" xfId="772" builtinId="8" hidden="1"/>
    <cellStyle name="Hipervínculo" xfId="774" builtinId="8" hidden="1"/>
    <cellStyle name="Hipervínculo" xfId="776" builtinId="8" hidden="1"/>
    <cellStyle name="Hipervínculo" xfId="778" builtinId="8" hidden="1"/>
    <cellStyle name="Hipervínculo" xfId="780" builtinId="8" hidden="1"/>
    <cellStyle name="Hipervínculo" xfId="782" builtinId="8" hidden="1"/>
    <cellStyle name="Hipervínculo" xfId="784" builtinId="8" hidden="1"/>
    <cellStyle name="Hipervínculo" xfId="786" builtinId="8" hidden="1"/>
    <cellStyle name="Hipervínculo" xfId="788" builtinId="8" hidden="1"/>
    <cellStyle name="Hipervínculo" xfId="790" builtinId="8" hidden="1"/>
    <cellStyle name="Hipervínculo" xfId="792" builtinId="8" hidden="1"/>
    <cellStyle name="Hipervínculo" xfId="794" builtinId="8" hidden="1"/>
    <cellStyle name="Hipervínculo" xfId="796" builtinId="8" hidden="1"/>
    <cellStyle name="Hipervínculo" xfId="798" builtinId="8" hidden="1"/>
    <cellStyle name="Hipervínculo" xfId="800" builtinId="8" hidden="1"/>
    <cellStyle name="Hipervínculo" xfId="802" builtinId="8" hidden="1"/>
    <cellStyle name="Hipervínculo" xfId="804" builtinId="8" hidden="1"/>
    <cellStyle name="Hipervínculo" xfId="806" builtinId="8" hidden="1"/>
    <cellStyle name="Hipervínculo" xfId="808" builtinId="8" hidden="1"/>
    <cellStyle name="Hipervínculo" xfId="810" builtinId="8" hidden="1"/>
    <cellStyle name="Hipervínculo" xfId="812" builtinId="8" hidden="1"/>
    <cellStyle name="Hipervínculo" xfId="814" builtinId="8" hidden="1"/>
    <cellStyle name="Hipervínculo" xfId="816" builtinId="8" hidden="1"/>
    <cellStyle name="Hipervínculo" xfId="818" builtinId="8" hidden="1"/>
    <cellStyle name="Hipervínculo" xfId="820" builtinId="8" hidden="1"/>
    <cellStyle name="Hipervínculo" xfId="822" builtinId="8" hidden="1"/>
    <cellStyle name="Hipervínculo" xfId="824" builtinId="8" hidden="1"/>
    <cellStyle name="Hipervínculo" xfId="826" builtinId="8" hidden="1"/>
    <cellStyle name="Hipervínculo" xfId="828" builtinId="8" hidden="1"/>
    <cellStyle name="Hipervínculo" xfId="830" builtinId="8" hidden="1"/>
    <cellStyle name="Hipervínculo" xfId="832" builtinId="8" hidden="1"/>
    <cellStyle name="Hipervínculo" xfId="834" builtinId="8" hidden="1"/>
    <cellStyle name="Hipervínculo" xfId="836" builtinId="8" hidden="1"/>
    <cellStyle name="Hipervínculo" xfId="838" builtinId="8" hidden="1"/>
    <cellStyle name="Hipervínculo" xfId="840" builtinId="8" hidden="1"/>
    <cellStyle name="Hipervínculo" xfId="842" builtinId="8" hidden="1"/>
    <cellStyle name="Hipervínculo" xfId="844" builtinId="8" hidden="1"/>
    <cellStyle name="Hipervínculo" xfId="846" builtinId="8" hidden="1"/>
    <cellStyle name="Hipervínculo" xfId="848" builtinId="8" hidden="1"/>
    <cellStyle name="Hipervínculo" xfId="850" builtinId="8" hidden="1"/>
    <cellStyle name="Hipervínculo" xfId="852" builtinId="8" hidden="1"/>
    <cellStyle name="Hipervínculo" xfId="854" builtinId="8" hidden="1"/>
    <cellStyle name="Hipervínculo" xfId="856" builtinId="8" hidden="1"/>
    <cellStyle name="Hipervínculo" xfId="858" builtinId="8" hidden="1"/>
    <cellStyle name="Hipervínculo" xfId="860" builtinId="8" hidden="1"/>
    <cellStyle name="Hipervínculo" xfId="862" builtinId="8" hidden="1"/>
    <cellStyle name="Hipervínculo" xfId="864" builtinId="8" hidden="1"/>
    <cellStyle name="Hipervínculo" xfId="866" builtinId="8" hidden="1"/>
    <cellStyle name="Hipervínculo" xfId="868" builtinId="8" hidden="1"/>
    <cellStyle name="Hipervínculo" xfId="870" builtinId="8" hidden="1"/>
    <cellStyle name="Hipervínculo" xfId="872" builtinId="8" hidden="1"/>
    <cellStyle name="Hipervínculo" xfId="874" builtinId="8" hidden="1"/>
    <cellStyle name="Hipervínculo" xfId="876" builtinId="8" hidden="1"/>
    <cellStyle name="Hipervínculo" xfId="878" builtinId="8" hidden="1"/>
    <cellStyle name="Hipervínculo" xfId="880" builtinId="8" hidden="1"/>
    <cellStyle name="Hipervínculo" xfId="882" builtinId="8" hidden="1"/>
    <cellStyle name="Hipervínculo" xfId="884" builtinId="8" hidden="1"/>
    <cellStyle name="Hipervínculo" xfId="886" builtinId="8" hidden="1"/>
    <cellStyle name="Hipervínculo" xfId="888" builtinId="8" hidden="1"/>
    <cellStyle name="Hipervínculo" xfId="890" builtinId="8" hidden="1"/>
    <cellStyle name="Hipervínculo" xfId="892" builtinId="8" hidden="1"/>
    <cellStyle name="Hipervínculo" xfId="894" builtinId="8" hidden="1"/>
    <cellStyle name="Hipervínculo" xfId="896" builtinId="8" hidden="1"/>
    <cellStyle name="Hipervínculo" xfId="898" builtinId="8" hidden="1"/>
    <cellStyle name="Hipervínculo" xfId="900" builtinId="8" hidden="1"/>
    <cellStyle name="Hipervínculo" xfId="902" builtinId="8" hidden="1"/>
    <cellStyle name="Hipervínculo" xfId="904" builtinId="8" hidden="1"/>
    <cellStyle name="Hipervínculo" xfId="906" builtinId="8" hidden="1"/>
    <cellStyle name="Hipervínculo" xfId="908" builtinId="8" hidden="1"/>
    <cellStyle name="Hipervínculo" xfId="910" builtinId="8" hidden="1"/>
    <cellStyle name="Hipervínculo" xfId="912" builtinId="8" hidden="1"/>
    <cellStyle name="Hipervínculo" xfId="914" builtinId="8" hidden="1"/>
    <cellStyle name="Hipervínculo" xfId="916" builtinId="8" hidden="1"/>
    <cellStyle name="Hipervínculo" xfId="918" builtinId="8" hidden="1"/>
    <cellStyle name="Hipervínculo" xfId="920" builtinId="8" hidden="1"/>
    <cellStyle name="Hipervínculo" xfId="922" builtinId="8" hidden="1"/>
    <cellStyle name="Hipervínculo" xfId="924" builtinId="8" hidden="1"/>
    <cellStyle name="Hipervínculo" xfId="926" builtinId="8" hidden="1"/>
    <cellStyle name="Hipervínculo" xfId="928" builtinId="8" hidden="1"/>
    <cellStyle name="Hipervínculo" xfId="930" builtinId="8" hidden="1"/>
    <cellStyle name="Hipervínculo" xfId="932" builtinId="8" hidden="1"/>
    <cellStyle name="Hipervínculo" xfId="934" builtinId="8" hidden="1"/>
    <cellStyle name="Hipervínculo" xfId="936" builtinId="8" hidden="1"/>
    <cellStyle name="Hipervínculo" xfId="938" builtinId="8" hidden="1"/>
    <cellStyle name="Hipervínculo" xfId="940" builtinId="8" hidden="1"/>
    <cellStyle name="Hipervínculo" xfId="942" builtinId="8" hidden="1"/>
    <cellStyle name="Hipervínculo" xfId="944" builtinId="8" hidden="1"/>
    <cellStyle name="Hipervínculo" xfId="946" builtinId="8" hidden="1"/>
    <cellStyle name="Hipervínculo" xfId="948" builtinId="8" hidden="1"/>
    <cellStyle name="Hipervínculo" xfId="950" builtinId="8" hidden="1"/>
    <cellStyle name="Hipervínculo" xfId="952" builtinId="8" hidden="1"/>
    <cellStyle name="Hipervínculo" xfId="954" builtinId="8" hidden="1"/>
    <cellStyle name="Hipervínculo" xfId="956" builtinId="8" hidden="1"/>
    <cellStyle name="Hipervínculo" xfId="958" builtinId="8" hidden="1"/>
    <cellStyle name="Hipervínculo" xfId="960" builtinId="8" hidden="1"/>
    <cellStyle name="Hipervínculo" xfId="962" builtinId="8" hidden="1"/>
    <cellStyle name="Hipervínculo" xfId="964" builtinId="8" hidden="1"/>
    <cellStyle name="Hipervínculo" xfId="966" builtinId="8" hidden="1"/>
    <cellStyle name="Hipervínculo" xfId="968" builtinId="8" hidden="1"/>
    <cellStyle name="Hipervínculo" xfId="970" builtinId="8" hidden="1"/>
    <cellStyle name="Hipervínculo" xfId="972" builtinId="8" hidden="1"/>
    <cellStyle name="Hipervínculo" xfId="974" builtinId="8" hidden="1"/>
    <cellStyle name="Hipervínculo" xfId="976"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2" builtinId="8" hidden="1"/>
    <cellStyle name="Hipervínculo" xfId="1004" builtinId="8" hidden="1"/>
    <cellStyle name="Hipervínculo" xfId="1006" builtinId="8" hidden="1"/>
    <cellStyle name="Hipervínculo" xfId="1008" builtinId="8" hidden="1"/>
    <cellStyle name="Hipervínculo" xfId="1010" builtinId="8" hidden="1"/>
    <cellStyle name="Hipervínculo" xfId="1012" builtinId="8" hidden="1"/>
    <cellStyle name="Hipervínculo" xfId="1014" builtinId="8" hidden="1"/>
    <cellStyle name="Hipervínculo" xfId="1016" builtinId="8" hidden="1"/>
    <cellStyle name="Hipervínculo" xfId="1018" builtinId="8" hidden="1"/>
    <cellStyle name="Hipervínculo" xfId="1020" builtinId="8" hidden="1"/>
    <cellStyle name="Hipervínculo" xfId="1022" builtinId="8" hidden="1"/>
    <cellStyle name="Hipervínculo" xfId="1024" builtinId="8" hidden="1"/>
    <cellStyle name="Hipervínculo" xfId="1026" builtinId="8" hidden="1"/>
    <cellStyle name="Hipervínculo" xfId="1028" builtinId="8" hidden="1"/>
    <cellStyle name="Hipervínculo" xfId="1030" builtinId="8" hidden="1"/>
    <cellStyle name="Hipervínculo" xfId="1032" builtinId="8" hidden="1"/>
    <cellStyle name="Hipervínculo" xfId="1034" builtinId="8" hidden="1"/>
    <cellStyle name="Hipervínculo" xfId="1036" builtinId="8" hidden="1"/>
    <cellStyle name="Hipervínculo" xfId="1038" builtinId="8" hidden="1"/>
    <cellStyle name="Hipervínculo" xfId="1040" builtinId="8" hidden="1"/>
    <cellStyle name="Hipervínculo" xfId="1042" builtinId="8" hidden="1"/>
    <cellStyle name="Hipervínculo" xfId="1044" builtinId="8" hidden="1"/>
    <cellStyle name="Hipervínculo" xfId="1046" builtinId="8" hidden="1"/>
    <cellStyle name="Hipervínculo" xfId="1048" builtinId="8" hidden="1"/>
    <cellStyle name="Hipervínculo" xfId="1050" builtinId="8" hidden="1"/>
    <cellStyle name="Hipervínculo" xfId="1052" builtinId="8" hidden="1"/>
    <cellStyle name="Hipervínculo" xfId="1054" builtinId="8" hidden="1"/>
    <cellStyle name="Hipervínculo" xfId="1056" builtinId="8" hidden="1"/>
    <cellStyle name="Hipervínculo" xfId="1058" builtinId="8" hidden="1"/>
    <cellStyle name="Hipervínculo" xfId="1060" builtinId="8" hidden="1"/>
    <cellStyle name="Hipervínculo" xfId="1062" builtinId="8" hidden="1"/>
    <cellStyle name="Hipervínculo" xfId="1064" builtinId="8" hidden="1"/>
    <cellStyle name="Hipervínculo" xfId="1066" builtinId="8" hidden="1"/>
    <cellStyle name="Hipervínculo" xfId="1068" builtinId="8" hidden="1"/>
    <cellStyle name="Hipervínculo" xfId="1070" builtinId="8" hidden="1"/>
    <cellStyle name="Hipervínculo" xfId="1072" builtinId="8" hidden="1"/>
    <cellStyle name="Hipervínculo" xfId="1074" builtinId="8" hidden="1"/>
    <cellStyle name="Hipervínculo" xfId="1076" builtinId="8" hidden="1"/>
    <cellStyle name="Hipervínculo" xfId="1078" builtinId="8" hidden="1"/>
    <cellStyle name="Hipervínculo" xfId="1080" builtinId="8" hidden="1"/>
    <cellStyle name="Hipervínculo" xfId="1082" builtinId="8" hidden="1"/>
    <cellStyle name="Hipervínculo" xfId="1084" builtinId="8" hidden="1"/>
    <cellStyle name="Hipervínculo" xfId="1086" builtinId="8" hidden="1"/>
    <cellStyle name="Hipervínculo" xfId="1088" builtinId="8" hidden="1"/>
    <cellStyle name="Hipervínculo" xfId="1090" builtinId="8" hidden="1"/>
    <cellStyle name="Hipervínculo" xfId="1092" builtinId="8" hidden="1"/>
    <cellStyle name="Hipervínculo" xfId="1094" builtinId="8" hidden="1"/>
    <cellStyle name="Hipervínculo" xfId="1096" builtinId="8" hidden="1"/>
    <cellStyle name="Hipervínculo" xfId="1098" builtinId="8" hidden="1"/>
    <cellStyle name="Hipervínculo" xfId="1100" builtinId="8" hidden="1"/>
    <cellStyle name="Hipervínculo" xfId="1102" builtinId="8" hidden="1"/>
    <cellStyle name="Hipervínculo" xfId="1104" builtinId="8" hidden="1"/>
    <cellStyle name="Hipervínculo" xfId="1106" builtinId="8" hidden="1"/>
    <cellStyle name="Hipervínculo" xfId="1108" builtinId="8" hidden="1"/>
    <cellStyle name="Hipervínculo" xfId="1110" builtinId="8" hidden="1"/>
    <cellStyle name="Hipervínculo" xfId="1112" builtinId="8" hidden="1"/>
    <cellStyle name="Hipervínculo" xfId="1114" builtinId="8" hidden="1"/>
    <cellStyle name="Hipervínculo" xfId="1116" builtinId="8" hidden="1"/>
    <cellStyle name="Hipervínculo" xfId="1118" builtinId="8" hidden="1"/>
    <cellStyle name="Hipervínculo" xfId="1120" builtinId="8" hidden="1"/>
    <cellStyle name="Hipervínculo" xfId="1122" builtinId="8" hidden="1"/>
    <cellStyle name="Hipervínculo" xfId="1124" builtinId="8" hidden="1"/>
    <cellStyle name="Hipervínculo" xfId="1126" builtinId="8" hidden="1"/>
    <cellStyle name="Hipervínculo" xfId="1128" builtinId="8" hidden="1"/>
    <cellStyle name="Hipervínculo" xfId="1130" builtinId="8" hidden="1"/>
    <cellStyle name="Hipervínculo" xfId="1132" builtinId="8" hidden="1"/>
    <cellStyle name="Hipervínculo" xfId="1134" builtinId="8" hidden="1"/>
    <cellStyle name="Hipervínculo" xfId="1136" builtinId="8" hidden="1"/>
    <cellStyle name="Hipervínculo" xfId="1138" builtinId="8" hidden="1"/>
    <cellStyle name="Hipervínculo" xfId="1140" builtinId="8" hidden="1"/>
    <cellStyle name="Hipervínculo" xfId="1142" builtinId="8" hidden="1"/>
    <cellStyle name="Hipervínculo" xfId="1144" builtinId="8" hidden="1"/>
    <cellStyle name="Hipervínculo" xfId="1146" builtinId="8" hidden="1"/>
    <cellStyle name="Hipervínculo" xfId="1149" builtinId="8" hidden="1"/>
    <cellStyle name="Hipervínculo" xfId="1151" builtinId="8" hidden="1"/>
    <cellStyle name="Hipervínculo" xfId="1153" builtinId="8" hidden="1"/>
    <cellStyle name="Hipervínculo" xfId="1155" builtinId="8" hidden="1"/>
    <cellStyle name="Hipervínculo" xfId="1157" builtinId="8" hidden="1"/>
    <cellStyle name="Hipervínculo" xfId="1159" builtinId="8" hidden="1"/>
    <cellStyle name="Hipervínculo" xfId="1161" builtinId="8" hidden="1"/>
    <cellStyle name="Hipervínculo" xfId="1163" builtinId="8" hidden="1"/>
    <cellStyle name="Hipervínculo" xfId="1165" builtinId="8" hidden="1"/>
    <cellStyle name="Hipervínculo" xfId="1167" builtinId="8" hidden="1"/>
    <cellStyle name="Hipervínculo" xfId="1169" builtinId="8" hidden="1"/>
    <cellStyle name="Hipervínculo" xfId="1171" builtinId="8" hidden="1"/>
    <cellStyle name="Hipervínculo" xfId="1173" builtinId="8" hidden="1"/>
    <cellStyle name="Hipervínculo" xfId="1175" builtinId="8" hidden="1"/>
    <cellStyle name="Hipervínculo" xfId="1177" builtinId="8" hidden="1"/>
    <cellStyle name="Hipervínculo" xfId="1179" builtinId="8" hidden="1"/>
    <cellStyle name="Hipervínculo" xfId="1181" builtinId="8" hidden="1"/>
    <cellStyle name="Hipervínculo" xfId="1183" builtinId="8" hidden="1"/>
    <cellStyle name="Hipervínculo" xfId="1185" builtinId="8" hidden="1"/>
    <cellStyle name="Hipervínculo" xfId="1187" builtinId="8" hidden="1"/>
    <cellStyle name="Hipervínculo" xfId="1189" builtinId="8" hidden="1"/>
    <cellStyle name="Hipervínculo" xfId="1191" builtinId="8" hidden="1"/>
    <cellStyle name="Hipervínculo" xfId="1193" builtinId="8" hidden="1"/>
    <cellStyle name="Hipervínculo" xfId="1195" builtinId="8" hidden="1"/>
    <cellStyle name="Hipervínculo" xfId="1197" builtinId="8" hidden="1"/>
    <cellStyle name="Hipervínculo" xfId="1199" builtinId="8" hidden="1"/>
    <cellStyle name="Hipervínculo" xfId="1201" builtinId="8" hidden="1"/>
    <cellStyle name="Hipervínculo" xfId="1203" builtinId="8" hidden="1"/>
    <cellStyle name="Hipervínculo" xfId="1205" builtinId="8" hidden="1"/>
    <cellStyle name="Hipervínculo" xfId="1207" builtinId="8" hidden="1"/>
    <cellStyle name="Hipervínculo" xfId="1209" builtinId="8" hidden="1"/>
    <cellStyle name="Hipervínculo" xfId="1211" builtinId="8" hidden="1"/>
    <cellStyle name="Hipervínculo" xfId="1213" builtinId="8" hidden="1"/>
    <cellStyle name="Hipervínculo" xfId="1215" builtinId="8" hidden="1"/>
    <cellStyle name="Hipervínculo" xfId="1217" builtinId="8" hidden="1"/>
    <cellStyle name="Hipervínculo" xfId="1219" builtinId="8" hidden="1"/>
    <cellStyle name="Hipervínculo" xfId="1222" builtinId="8" hidden="1"/>
    <cellStyle name="Hipervínculo" xfId="1224" builtinId="8" hidden="1"/>
    <cellStyle name="Hipervínculo" xfId="1226" builtinId="8" hidden="1"/>
    <cellStyle name="Hipervínculo" xfId="1228" builtinId="8" hidden="1"/>
    <cellStyle name="Hipervínculo" xfId="1230" builtinId="8" hidden="1"/>
    <cellStyle name="Hipervínculo" xfId="1232" builtinId="8" hidden="1"/>
    <cellStyle name="Hipervínculo" xfId="1234" builtinId="8" hidden="1"/>
    <cellStyle name="Hipervínculo" xfId="1236" builtinId="8" hidden="1"/>
    <cellStyle name="Hipervínculo" xfId="1238" builtinId="8" hidden="1"/>
    <cellStyle name="Hipervínculo" xfId="1240" builtinId="8" hidden="1"/>
    <cellStyle name="Hipervínculo" xfId="1242" builtinId="8" hidden="1"/>
    <cellStyle name="Hipervínculo" xfId="1244" builtinId="8" hidden="1"/>
    <cellStyle name="Hipervínculo" xfId="1246" builtinId="8" hidden="1"/>
    <cellStyle name="Hipervínculo" xfId="1248" builtinId="8" hidden="1"/>
    <cellStyle name="Hipervínculo" xfId="1250" builtinId="8" hidden="1"/>
    <cellStyle name="Hipervínculo" xfId="1252" builtinId="8" hidden="1"/>
    <cellStyle name="Hipervínculo" xfId="1254" builtinId="8" hidden="1"/>
    <cellStyle name="Hipervínculo" xfId="1256" builtinId="8" hidden="1"/>
    <cellStyle name="Hipervínculo" xfId="1258" builtinId="8" hidden="1"/>
    <cellStyle name="Hipervínculo" xfId="1260" builtinId="8" hidden="1"/>
    <cellStyle name="Hipervínculo" xfId="1262" builtinId="8" hidden="1"/>
    <cellStyle name="Hipervínculo" xfId="1264" builtinId="8" hidden="1"/>
    <cellStyle name="Hipervínculo" xfId="1266" builtinId="8" hidden="1"/>
    <cellStyle name="Hipervínculo" xfId="1268" builtinId="8" hidden="1"/>
    <cellStyle name="Hipervínculo" xfId="1270" builtinId="8" hidden="1"/>
    <cellStyle name="Hipervínculo" xfId="1272" builtinId="8" hidden="1"/>
    <cellStyle name="Hipervínculo" xfId="1274" builtinId="8" hidden="1"/>
    <cellStyle name="Hipervínculo" xfId="1276" builtinId="8" hidden="1"/>
    <cellStyle name="Hipervínculo" xfId="1278" builtinId="8" hidden="1"/>
    <cellStyle name="Hipervínculo" xfId="1280" builtinId="8" hidden="1"/>
    <cellStyle name="Hipervínculo" xfId="1282" builtinId="8" hidden="1"/>
    <cellStyle name="Hipervínculo" xfId="1284" builtinId="8" hidden="1"/>
    <cellStyle name="Hipervínculo" xfId="1286" builtinId="8" hidden="1"/>
    <cellStyle name="Hipervínculo" xfId="1288" builtinId="8" hidden="1"/>
    <cellStyle name="Hipervínculo" xfId="1290" builtinId="8" hidden="1"/>
    <cellStyle name="Hipervínculo" xfId="1292" builtinId="8" hidden="1"/>
    <cellStyle name="Hipervínculo" xfId="1294" builtinId="8" hidden="1"/>
    <cellStyle name="Hipervínculo" xfId="1296" builtinId="8" hidden="1"/>
    <cellStyle name="Hipervínculo" xfId="1298" builtinId="8" hidden="1"/>
    <cellStyle name="Hipervínculo" xfId="1300" builtinId="8" hidden="1"/>
    <cellStyle name="Hipervínculo" xfId="1302" builtinId="8" hidden="1"/>
    <cellStyle name="Hipervínculo" xfId="1304" builtinId="8" hidden="1"/>
    <cellStyle name="Hipervínculo" xfId="1306" builtinId="8" hidden="1"/>
    <cellStyle name="Hipervínculo" xfId="1308" builtinId="8" hidden="1"/>
    <cellStyle name="Hipervínculo" xfId="1310" builtinId="8" hidden="1"/>
    <cellStyle name="Hipervínculo" xfId="1312" builtinId="8" hidden="1"/>
    <cellStyle name="Hipervínculo" xfId="1314" builtinId="8" hidden="1"/>
    <cellStyle name="Hipervínculo" xfId="1316" builtinId="8" hidden="1"/>
    <cellStyle name="Hipervínculo" xfId="1318" builtinId="8" hidden="1"/>
    <cellStyle name="Hipervínculo" xfId="1320" builtinId="8" hidden="1"/>
    <cellStyle name="Hipervínculo" xfId="1322" builtinId="8" hidden="1"/>
    <cellStyle name="Hipervínculo" xfId="1324" builtinId="8" hidden="1"/>
    <cellStyle name="Hipervínculo" xfId="1326" builtinId="8" hidden="1"/>
    <cellStyle name="Hipervínculo" xfId="1328" builtinId="8" hidden="1"/>
    <cellStyle name="Hipervínculo" xfId="1330" builtinId="8" hidden="1"/>
    <cellStyle name="Hipervínculo" xfId="1332" builtinId="8" hidden="1"/>
    <cellStyle name="Hipervínculo" xfId="1334" builtinId="8" hidden="1"/>
    <cellStyle name="Hipervínculo" xfId="1336" builtinId="8" hidden="1"/>
    <cellStyle name="Hipervínculo" xfId="1338" builtinId="8" hidden="1"/>
    <cellStyle name="Hipervínculo" xfId="1340" builtinId="8" hidden="1"/>
    <cellStyle name="Hipervínculo" xfId="1342" builtinId="8" hidden="1"/>
    <cellStyle name="Hipervínculo" xfId="1344" builtinId="8" hidden="1"/>
    <cellStyle name="Hipervínculo" xfId="1346" builtinId="8" hidden="1"/>
    <cellStyle name="Hipervínculo" xfId="1348" builtinId="8" hidden="1"/>
    <cellStyle name="Hipervínculo" xfId="1350" builtinId="8" hidden="1"/>
    <cellStyle name="Hipervínculo" xfId="1352" builtinId="8" hidden="1"/>
    <cellStyle name="Hipervínculo" xfId="1354" builtinId="8" hidden="1"/>
    <cellStyle name="Hipervínculo" xfId="1356" builtinId="8" hidden="1"/>
    <cellStyle name="Hipervínculo" xfId="1358" builtinId="8" hidden="1"/>
    <cellStyle name="Hipervínculo" xfId="1360" builtinId="8" hidden="1"/>
    <cellStyle name="Hipervínculo" xfId="1362" builtinId="8" hidden="1"/>
    <cellStyle name="Hipervínculo" xfId="1364" builtinId="8" hidden="1"/>
    <cellStyle name="Hipervínculo" xfId="1366" builtinId="8" hidden="1"/>
    <cellStyle name="Hipervínculo" xfId="1368" builtinId="8" hidden="1"/>
    <cellStyle name="Hipervínculo" xfId="1370" builtinId="8" hidden="1"/>
    <cellStyle name="Hipervínculo" xfId="1372" builtinId="8" hidden="1"/>
    <cellStyle name="Hipervínculo" xfId="1374" builtinId="8" hidden="1"/>
    <cellStyle name="Hipervínculo" xfId="1376" builtinId="8" hidden="1"/>
    <cellStyle name="Hipervínculo" xfId="1378" builtinId="8"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Hipervínculo visitado" xfId="647" builtinId="9" hidden="1"/>
    <cellStyle name="Hipervínculo visitado" xfId="649" builtinId="9" hidden="1"/>
    <cellStyle name="Hipervínculo visitado" xfId="651" builtinId="9" hidden="1"/>
    <cellStyle name="Hipervínculo visitado" xfId="653" builtinId="9" hidden="1"/>
    <cellStyle name="Hipervínculo visitado" xfId="655" builtinId="9" hidden="1"/>
    <cellStyle name="Hipervínculo visitado" xfId="657" builtinId="9" hidden="1"/>
    <cellStyle name="Hipervínculo visitado" xfId="659" builtinId="9" hidden="1"/>
    <cellStyle name="Hipervínculo visitado" xfId="661" builtinId="9" hidden="1"/>
    <cellStyle name="Hipervínculo visitado" xfId="663" builtinId="9" hidden="1"/>
    <cellStyle name="Hipervínculo visitado" xfId="665" builtinId="9" hidden="1"/>
    <cellStyle name="Hipervínculo visitado" xfId="667" builtinId="9" hidden="1"/>
    <cellStyle name="Hipervínculo visitado" xfId="669" builtinId="9" hidden="1"/>
    <cellStyle name="Hipervínculo visitado" xfId="671" builtinId="9" hidden="1"/>
    <cellStyle name="Hipervínculo visitado" xfId="673" builtinId="9" hidden="1"/>
    <cellStyle name="Hipervínculo visitado" xfId="675" builtinId="9" hidden="1"/>
    <cellStyle name="Hipervínculo visitado" xfId="677" builtinId="9" hidden="1"/>
    <cellStyle name="Hipervínculo visitado" xfId="679" builtinId="9" hidden="1"/>
    <cellStyle name="Hipervínculo visitado" xfId="681" builtinId="9" hidden="1"/>
    <cellStyle name="Hipervínculo visitado" xfId="683" builtinId="9" hidden="1"/>
    <cellStyle name="Hipervínculo visitado" xfId="685" builtinId="9" hidden="1"/>
    <cellStyle name="Hipervínculo visitado" xfId="687" builtinId="9" hidden="1"/>
    <cellStyle name="Hipervínculo visitado" xfId="689" builtinId="9" hidden="1"/>
    <cellStyle name="Hipervínculo visitado" xfId="691" builtinId="9" hidden="1"/>
    <cellStyle name="Hipervínculo visitado" xfId="693" builtinId="9" hidden="1"/>
    <cellStyle name="Hipervínculo visitado" xfId="695" builtinId="9" hidden="1"/>
    <cellStyle name="Hipervínculo visitado" xfId="697" builtinId="9" hidden="1"/>
    <cellStyle name="Hipervínculo visitado" xfId="699" builtinId="9" hidden="1"/>
    <cellStyle name="Hipervínculo visitado" xfId="701" builtinId="9" hidden="1"/>
    <cellStyle name="Hipervínculo visitado" xfId="703" builtinId="9" hidden="1"/>
    <cellStyle name="Hipervínculo visitado" xfId="705" builtinId="9" hidden="1"/>
    <cellStyle name="Hipervínculo visitado" xfId="707" builtinId="9" hidden="1"/>
    <cellStyle name="Hipervínculo visitado" xfId="709" builtinId="9" hidden="1"/>
    <cellStyle name="Hipervínculo visitado" xfId="711" builtinId="9" hidden="1"/>
    <cellStyle name="Hipervínculo visitado" xfId="713" builtinId="9" hidden="1"/>
    <cellStyle name="Hipervínculo visitado" xfId="715" builtinId="9" hidden="1"/>
    <cellStyle name="Hipervínculo visitado" xfId="717" builtinId="9" hidden="1"/>
    <cellStyle name="Hipervínculo visitado" xfId="719" builtinId="9" hidden="1"/>
    <cellStyle name="Hipervínculo visitado" xfId="721" builtinId="9" hidden="1"/>
    <cellStyle name="Hipervínculo visitado" xfId="723" builtinId="9" hidden="1"/>
    <cellStyle name="Hipervínculo visitado" xfId="725" builtinId="9" hidden="1"/>
    <cellStyle name="Hipervínculo visitado" xfId="727" builtinId="9" hidden="1"/>
    <cellStyle name="Hipervínculo visitado" xfId="729" builtinId="9" hidden="1"/>
    <cellStyle name="Hipervínculo visitado" xfId="731" builtinId="9" hidden="1"/>
    <cellStyle name="Hipervínculo visitado" xfId="733" builtinId="9" hidden="1"/>
    <cellStyle name="Hipervínculo visitado" xfId="735" builtinId="9" hidden="1"/>
    <cellStyle name="Hipervínculo visitado" xfId="737" builtinId="9" hidden="1"/>
    <cellStyle name="Hipervínculo visitado" xfId="739" builtinId="9" hidden="1"/>
    <cellStyle name="Hipervínculo visitado" xfId="741" builtinId="9" hidden="1"/>
    <cellStyle name="Hipervínculo visitado" xfId="743" builtinId="9" hidden="1"/>
    <cellStyle name="Hipervínculo visitado" xfId="745" builtinId="9" hidden="1"/>
    <cellStyle name="Hipervínculo visitado" xfId="747" builtinId="9" hidden="1"/>
    <cellStyle name="Hipervínculo visitado" xfId="749" builtinId="9" hidden="1"/>
    <cellStyle name="Hipervínculo visitado" xfId="751" builtinId="9" hidden="1"/>
    <cellStyle name="Hipervínculo visitado" xfId="753" builtinId="9" hidden="1"/>
    <cellStyle name="Hipervínculo visitado" xfId="755" builtinId="9" hidden="1"/>
    <cellStyle name="Hipervínculo visitado" xfId="757" builtinId="9" hidden="1"/>
    <cellStyle name="Hipervínculo visitado" xfId="759" builtinId="9" hidden="1"/>
    <cellStyle name="Hipervínculo visitado" xfId="761" builtinId="9" hidden="1"/>
    <cellStyle name="Hipervínculo visitado" xfId="763" builtinId="9" hidden="1"/>
    <cellStyle name="Hipervínculo visitado" xfId="765" builtinId="9" hidden="1"/>
    <cellStyle name="Hipervínculo visitado" xfId="767" builtinId="9" hidden="1"/>
    <cellStyle name="Hipervínculo visitado" xfId="769" builtinId="9" hidden="1"/>
    <cellStyle name="Hipervínculo visitado" xfId="771" builtinId="9" hidden="1"/>
    <cellStyle name="Hipervínculo visitado" xfId="773" builtinId="9" hidden="1"/>
    <cellStyle name="Hipervínculo visitado" xfId="775" builtinId="9" hidden="1"/>
    <cellStyle name="Hipervínculo visitado" xfId="777" builtinId="9" hidden="1"/>
    <cellStyle name="Hipervínculo visitado" xfId="779" builtinId="9" hidden="1"/>
    <cellStyle name="Hipervínculo visitado" xfId="781" builtinId="9" hidden="1"/>
    <cellStyle name="Hipervínculo visitado" xfId="783" builtinId="9" hidden="1"/>
    <cellStyle name="Hipervínculo visitado" xfId="785" builtinId="9" hidden="1"/>
    <cellStyle name="Hipervínculo visitado" xfId="787" builtinId="9" hidden="1"/>
    <cellStyle name="Hipervínculo visitado" xfId="789" builtinId="9" hidden="1"/>
    <cellStyle name="Hipervínculo visitado" xfId="791" builtinId="9" hidden="1"/>
    <cellStyle name="Hipervínculo visitado" xfId="793" builtinId="9" hidden="1"/>
    <cellStyle name="Hipervínculo visitado" xfId="795" builtinId="9" hidden="1"/>
    <cellStyle name="Hipervínculo visitado" xfId="797" builtinId="9" hidden="1"/>
    <cellStyle name="Hipervínculo visitado" xfId="799" builtinId="9" hidden="1"/>
    <cellStyle name="Hipervínculo visitado" xfId="801" builtinId="9" hidden="1"/>
    <cellStyle name="Hipervínculo visitado" xfId="803" builtinId="9" hidden="1"/>
    <cellStyle name="Hipervínculo visitado" xfId="805" builtinId="9" hidden="1"/>
    <cellStyle name="Hipervínculo visitado" xfId="807" builtinId="9" hidden="1"/>
    <cellStyle name="Hipervínculo visitado" xfId="809" builtinId="9" hidden="1"/>
    <cellStyle name="Hipervínculo visitado" xfId="811" builtinId="9" hidden="1"/>
    <cellStyle name="Hipervínculo visitado" xfId="813" builtinId="9" hidden="1"/>
    <cellStyle name="Hipervínculo visitado" xfId="815" builtinId="9" hidden="1"/>
    <cellStyle name="Hipervínculo visitado" xfId="817" builtinId="9" hidden="1"/>
    <cellStyle name="Hipervínculo visitado" xfId="819" builtinId="9" hidden="1"/>
    <cellStyle name="Hipervínculo visitado" xfId="821" builtinId="9" hidden="1"/>
    <cellStyle name="Hipervínculo visitado" xfId="823" builtinId="9" hidden="1"/>
    <cellStyle name="Hipervínculo visitado" xfId="825" builtinId="9" hidden="1"/>
    <cellStyle name="Hipervínculo visitado" xfId="827" builtinId="9" hidden="1"/>
    <cellStyle name="Hipervínculo visitado" xfId="829" builtinId="9" hidden="1"/>
    <cellStyle name="Hipervínculo visitado" xfId="831" builtinId="9" hidden="1"/>
    <cellStyle name="Hipervínculo visitado" xfId="833" builtinId="9" hidden="1"/>
    <cellStyle name="Hipervínculo visitado" xfId="835" builtinId="9" hidden="1"/>
    <cellStyle name="Hipervínculo visitado" xfId="837" builtinId="9" hidden="1"/>
    <cellStyle name="Hipervínculo visitado" xfId="839" builtinId="9" hidden="1"/>
    <cellStyle name="Hipervínculo visitado" xfId="841" builtinId="9" hidden="1"/>
    <cellStyle name="Hipervínculo visitado" xfId="843" builtinId="9" hidden="1"/>
    <cellStyle name="Hipervínculo visitado" xfId="845" builtinId="9" hidden="1"/>
    <cellStyle name="Hipervínculo visitado" xfId="847" builtinId="9" hidden="1"/>
    <cellStyle name="Hipervínculo visitado" xfId="849" builtinId="9" hidden="1"/>
    <cellStyle name="Hipervínculo visitado" xfId="851" builtinId="9" hidden="1"/>
    <cellStyle name="Hipervínculo visitado" xfId="853" builtinId="9" hidden="1"/>
    <cellStyle name="Hipervínculo visitado" xfId="855" builtinId="9" hidden="1"/>
    <cellStyle name="Hipervínculo visitado" xfId="857" builtinId="9" hidden="1"/>
    <cellStyle name="Hipervínculo visitado" xfId="859" builtinId="9" hidden="1"/>
    <cellStyle name="Hipervínculo visitado" xfId="861" builtinId="9" hidden="1"/>
    <cellStyle name="Hipervínculo visitado" xfId="863" builtinId="9" hidden="1"/>
    <cellStyle name="Hipervínculo visitado" xfId="865" builtinId="9" hidden="1"/>
    <cellStyle name="Hipervínculo visitado" xfId="867" builtinId="9" hidden="1"/>
    <cellStyle name="Hipervínculo visitado" xfId="869" builtinId="9" hidden="1"/>
    <cellStyle name="Hipervínculo visitado" xfId="871" builtinId="9" hidden="1"/>
    <cellStyle name="Hipervínculo visitado" xfId="873" builtinId="9" hidden="1"/>
    <cellStyle name="Hipervínculo visitado" xfId="875" builtinId="9" hidden="1"/>
    <cellStyle name="Hipervínculo visitado" xfId="877" builtinId="9" hidden="1"/>
    <cellStyle name="Hipervínculo visitado" xfId="879" builtinId="9" hidden="1"/>
    <cellStyle name="Hipervínculo visitado" xfId="881" builtinId="9" hidden="1"/>
    <cellStyle name="Hipervínculo visitado" xfId="883" builtinId="9" hidden="1"/>
    <cellStyle name="Hipervínculo visitado" xfId="885" builtinId="9" hidden="1"/>
    <cellStyle name="Hipervínculo visitado" xfId="887" builtinId="9" hidden="1"/>
    <cellStyle name="Hipervínculo visitado" xfId="889" builtinId="9" hidden="1"/>
    <cellStyle name="Hipervínculo visitado" xfId="891" builtinId="9" hidden="1"/>
    <cellStyle name="Hipervínculo visitado" xfId="893" builtinId="9" hidden="1"/>
    <cellStyle name="Hipervínculo visitado" xfId="895" builtinId="9" hidden="1"/>
    <cellStyle name="Hipervínculo visitado" xfId="897" builtinId="9" hidden="1"/>
    <cellStyle name="Hipervínculo visitado" xfId="899" builtinId="9" hidden="1"/>
    <cellStyle name="Hipervínculo visitado" xfId="901" builtinId="9" hidden="1"/>
    <cellStyle name="Hipervínculo visitado" xfId="903" builtinId="9" hidden="1"/>
    <cellStyle name="Hipervínculo visitado" xfId="905" builtinId="9" hidden="1"/>
    <cellStyle name="Hipervínculo visitado" xfId="907" builtinId="9" hidden="1"/>
    <cellStyle name="Hipervínculo visitado" xfId="909" builtinId="9" hidden="1"/>
    <cellStyle name="Hipervínculo visitado" xfId="911" builtinId="9" hidden="1"/>
    <cellStyle name="Hipervínculo visitado" xfId="913" builtinId="9" hidden="1"/>
    <cellStyle name="Hipervínculo visitado" xfId="915" builtinId="9" hidden="1"/>
    <cellStyle name="Hipervínculo visitado" xfId="917" builtinId="9" hidden="1"/>
    <cellStyle name="Hipervínculo visitado" xfId="919" builtinId="9" hidden="1"/>
    <cellStyle name="Hipervínculo visitado" xfId="921" builtinId="9" hidden="1"/>
    <cellStyle name="Hipervínculo visitado" xfId="923" builtinId="9" hidden="1"/>
    <cellStyle name="Hipervínculo visitado" xfId="925" builtinId="9" hidden="1"/>
    <cellStyle name="Hipervínculo visitado" xfId="927" builtinId="9" hidden="1"/>
    <cellStyle name="Hipervínculo visitado" xfId="929" builtinId="9" hidden="1"/>
    <cellStyle name="Hipervínculo visitado" xfId="931" builtinId="9" hidden="1"/>
    <cellStyle name="Hipervínculo visitado" xfId="933" builtinId="9" hidden="1"/>
    <cellStyle name="Hipervínculo visitado" xfId="935" builtinId="9" hidden="1"/>
    <cellStyle name="Hipervínculo visitado" xfId="937" builtinId="9" hidden="1"/>
    <cellStyle name="Hipervínculo visitado" xfId="939" builtinId="9" hidden="1"/>
    <cellStyle name="Hipervínculo visitado" xfId="941" builtinId="9" hidden="1"/>
    <cellStyle name="Hipervínculo visitado" xfId="943" builtinId="9" hidden="1"/>
    <cellStyle name="Hipervínculo visitado" xfId="945" builtinId="9" hidden="1"/>
    <cellStyle name="Hipervínculo visitado" xfId="947" builtinId="9" hidden="1"/>
    <cellStyle name="Hipervínculo visitado" xfId="949" builtinId="9" hidden="1"/>
    <cellStyle name="Hipervínculo visitado" xfId="951" builtinId="9" hidden="1"/>
    <cellStyle name="Hipervínculo visitado" xfId="953" builtinId="9" hidden="1"/>
    <cellStyle name="Hipervínculo visitado" xfId="955" builtinId="9" hidden="1"/>
    <cellStyle name="Hipervínculo visitado" xfId="957" builtinId="9" hidden="1"/>
    <cellStyle name="Hipervínculo visitado" xfId="959" builtinId="9" hidden="1"/>
    <cellStyle name="Hipervínculo visitado" xfId="961" builtinId="9" hidden="1"/>
    <cellStyle name="Hipervínculo visitado" xfId="963" builtinId="9" hidden="1"/>
    <cellStyle name="Hipervínculo visitado" xfId="965" builtinId="9" hidden="1"/>
    <cellStyle name="Hipervínculo visitado" xfId="967" builtinId="9" hidden="1"/>
    <cellStyle name="Hipervínculo visitado" xfId="969" builtinId="9" hidden="1"/>
    <cellStyle name="Hipervínculo visitado" xfId="971" builtinId="9" hidden="1"/>
    <cellStyle name="Hipervínculo visitado" xfId="973" builtinId="9" hidden="1"/>
    <cellStyle name="Hipervínculo visitado" xfId="975" builtinId="9" hidden="1"/>
    <cellStyle name="Hipervínculo visitado" xfId="977"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3" builtinId="9" hidden="1"/>
    <cellStyle name="Hipervínculo visitado" xfId="1005" builtinId="9" hidden="1"/>
    <cellStyle name="Hipervínculo visitado" xfId="1007" builtinId="9" hidden="1"/>
    <cellStyle name="Hipervínculo visitado" xfId="1009" builtinId="9" hidden="1"/>
    <cellStyle name="Hipervínculo visitado" xfId="1011" builtinId="9" hidden="1"/>
    <cellStyle name="Hipervínculo visitado" xfId="1013" builtinId="9" hidden="1"/>
    <cellStyle name="Hipervínculo visitado" xfId="1015" builtinId="9" hidden="1"/>
    <cellStyle name="Hipervínculo visitado" xfId="1017" builtinId="9" hidden="1"/>
    <cellStyle name="Hipervínculo visitado" xfId="1019" builtinId="9" hidden="1"/>
    <cellStyle name="Hipervínculo visitado" xfId="1021" builtinId="9" hidden="1"/>
    <cellStyle name="Hipervínculo visitado" xfId="1023" builtinId="9" hidden="1"/>
    <cellStyle name="Hipervínculo visitado" xfId="1025" builtinId="9" hidden="1"/>
    <cellStyle name="Hipervínculo visitado" xfId="1027" builtinId="9" hidden="1"/>
    <cellStyle name="Hipervínculo visitado" xfId="1029" builtinId="9" hidden="1"/>
    <cellStyle name="Hipervínculo visitado" xfId="1031" builtinId="9" hidden="1"/>
    <cellStyle name="Hipervínculo visitado" xfId="1033" builtinId="9" hidden="1"/>
    <cellStyle name="Hipervínculo visitado" xfId="1035" builtinId="9" hidden="1"/>
    <cellStyle name="Hipervínculo visitado" xfId="1037" builtinId="9" hidden="1"/>
    <cellStyle name="Hipervínculo visitado" xfId="1039" builtinId="9" hidden="1"/>
    <cellStyle name="Hipervínculo visitado" xfId="1041" builtinId="9" hidden="1"/>
    <cellStyle name="Hipervínculo visitado" xfId="1043" builtinId="9" hidden="1"/>
    <cellStyle name="Hipervínculo visitado" xfId="1045" builtinId="9" hidden="1"/>
    <cellStyle name="Hipervínculo visitado" xfId="1047" builtinId="9" hidden="1"/>
    <cellStyle name="Hipervínculo visitado" xfId="1049" builtinId="9" hidden="1"/>
    <cellStyle name="Hipervínculo visitado" xfId="1051" builtinId="9" hidden="1"/>
    <cellStyle name="Hipervínculo visitado" xfId="1053" builtinId="9" hidden="1"/>
    <cellStyle name="Hipervínculo visitado" xfId="1055" builtinId="9" hidden="1"/>
    <cellStyle name="Hipervínculo visitado" xfId="1057" builtinId="9" hidden="1"/>
    <cellStyle name="Hipervínculo visitado" xfId="1059" builtinId="9" hidden="1"/>
    <cellStyle name="Hipervínculo visitado" xfId="1061" builtinId="9" hidden="1"/>
    <cellStyle name="Hipervínculo visitado" xfId="1063" builtinId="9" hidden="1"/>
    <cellStyle name="Hipervínculo visitado" xfId="1065" builtinId="9" hidden="1"/>
    <cellStyle name="Hipervínculo visitado" xfId="1067" builtinId="9" hidden="1"/>
    <cellStyle name="Hipervínculo visitado" xfId="1069" builtinId="9" hidden="1"/>
    <cellStyle name="Hipervínculo visitado" xfId="1071" builtinId="9" hidden="1"/>
    <cellStyle name="Hipervínculo visitado" xfId="1073" builtinId="9" hidden="1"/>
    <cellStyle name="Hipervínculo visitado" xfId="1075" builtinId="9" hidden="1"/>
    <cellStyle name="Hipervínculo visitado" xfId="1077" builtinId="9" hidden="1"/>
    <cellStyle name="Hipervínculo visitado" xfId="1079" builtinId="9" hidden="1"/>
    <cellStyle name="Hipervínculo visitado" xfId="1081" builtinId="9" hidden="1"/>
    <cellStyle name="Hipervínculo visitado" xfId="1083" builtinId="9" hidden="1"/>
    <cellStyle name="Hipervínculo visitado" xfId="1085" builtinId="9" hidden="1"/>
    <cellStyle name="Hipervínculo visitado" xfId="1087" builtinId="9" hidden="1"/>
    <cellStyle name="Hipervínculo visitado" xfId="1089" builtinId="9" hidden="1"/>
    <cellStyle name="Hipervínculo visitado" xfId="1091" builtinId="9" hidden="1"/>
    <cellStyle name="Hipervínculo visitado" xfId="1093" builtinId="9" hidden="1"/>
    <cellStyle name="Hipervínculo visitado" xfId="1095" builtinId="9" hidden="1"/>
    <cellStyle name="Hipervínculo visitado" xfId="1097" builtinId="9" hidden="1"/>
    <cellStyle name="Hipervínculo visitado" xfId="1099" builtinId="9" hidden="1"/>
    <cellStyle name="Hipervínculo visitado" xfId="1101" builtinId="9" hidden="1"/>
    <cellStyle name="Hipervínculo visitado" xfId="1103" builtinId="9" hidden="1"/>
    <cellStyle name="Hipervínculo visitado" xfId="1105" builtinId="9" hidden="1"/>
    <cellStyle name="Hipervínculo visitado" xfId="1107" builtinId="9" hidden="1"/>
    <cellStyle name="Hipervínculo visitado" xfId="1109" builtinId="9" hidden="1"/>
    <cellStyle name="Hipervínculo visitado" xfId="1111" builtinId="9" hidden="1"/>
    <cellStyle name="Hipervínculo visitado" xfId="1113" builtinId="9" hidden="1"/>
    <cellStyle name="Hipervínculo visitado" xfId="1115" builtinId="9" hidden="1"/>
    <cellStyle name="Hipervínculo visitado" xfId="1117" builtinId="9" hidden="1"/>
    <cellStyle name="Hipervínculo visitado" xfId="1119" builtinId="9" hidden="1"/>
    <cellStyle name="Hipervínculo visitado" xfId="1121" builtinId="9" hidden="1"/>
    <cellStyle name="Hipervínculo visitado" xfId="1123" builtinId="9" hidden="1"/>
    <cellStyle name="Hipervínculo visitado" xfId="1125" builtinId="9" hidden="1"/>
    <cellStyle name="Hipervínculo visitado" xfId="1127" builtinId="9" hidden="1"/>
    <cellStyle name="Hipervínculo visitado" xfId="1129" builtinId="9" hidden="1"/>
    <cellStyle name="Hipervínculo visitado" xfId="1131" builtinId="9" hidden="1"/>
    <cellStyle name="Hipervínculo visitado" xfId="1133" builtinId="9" hidden="1"/>
    <cellStyle name="Hipervínculo visitado" xfId="1135" builtinId="9" hidden="1"/>
    <cellStyle name="Hipervínculo visitado" xfId="1137" builtinId="9" hidden="1"/>
    <cellStyle name="Hipervínculo visitado" xfId="1139" builtinId="9" hidden="1"/>
    <cellStyle name="Hipervínculo visitado" xfId="1141" builtinId="9" hidden="1"/>
    <cellStyle name="Hipervínculo visitado" xfId="1143" builtinId="9" hidden="1"/>
    <cellStyle name="Hipervínculo visitado" xfId="1145" builtinId="9" hidden="1"/>
    <cellStyle name="Hipervínculo visitado" xfId="1147" builtinId="9" hidden="1"/>
    <cellStyle name="Hipervínculo visitado" xfId="1150" builtinId="9" hidden="1"/>
    <cellStyle name="Hipervínculo visitado" xfId="1152" builtinId="9" hidden="1"/>
    <cellStyle name="Hipervínculo visitado" xfId="1154" builtinId="9" hidden="1"/>
    <cellStyle name="Hipervínculo visitado" xfId="1156" builtinId="9" hidden="1"/>
    <cellStyle name="Hipervínculo visitado" xfId="1158" builtinId="9" hidden="1"/>
    <cellStyle name="Hipervínculo visitado" xfId="1160" builtinId="9" hidden="1"/>
    <cellStyle name="Hipervínculo visitado" xfId="1162" builtinId="9" hidden="1"/>
    <cellStyle name="Hipervínculo visitado" xfId="1164" builtinId="9" hidden="1"/>
    <cellStyle name="Hipervínculo visitado" xfId="1166" builtinId="9" hidden="1"/>
    <cellStyle name="Hipervínculo visitado" xfId="1168" builtinId="9" hidden="1"/>
    <cellStyle name="Hipervínculo visitado" xfId="1170" builtinId="9" hidden="1"/>
    <cellStyle name="Hipervínculo visitado" xfId="1172" builtinId="9" hidden="1"/>
    <cellStyle name="Hipervínculo visitado" xfId="1174" builtinId="9" hidden="1"/>
    <cellStyle name="Hipervínculo visitado" xfId="1176" builtinId="9" hidden="1"/>
    <cellStyle name="Hipervínculo visitado" xfId="1178" builtinId="9" hidden="1"/>
    <cellStyle name="Hipervínculo visitado" xfId="1180" builtinId="9" hidden="1"/>
    <cellStyle name="Hipervínculo visitado" xfId="1182" builtinId="9" hidden="1"/>
    <cellStyle name="Hipervínculo visitado" xfId="1184" builtinId="9" hidden="1"/>
    <cellStyle name="Hipervínculo visitado" xfId="1186" builtinId="9" hidden="1"/>
    <cellStyle name="Hipervínculo visitado" xfId="1188" builtinId="9" hidden="1"/>
    <cellStyle name="Hipervínculo visitado" xfId="1190" builtinId="9" hidden="1"/>
    <cellStyle name="Hipervínculo visitado" xfId="1192" builtinId="9" hidden="1"/>
    <cellStyle name="Hipervínculo visitado" xfId="1194" builtinId="9" hidden="1"/>
    <cellStyle name="Hipervínculo visitado" xfId="1196" builtinId="9" hidden="1"/>
    <cellStyle name="Hipervínculo visitado" xfId="1198" builtinId="9" hidden="1"/>
    <cellStyle name="Hipervínculo visitado" xfId="1200" builtinId="9" hidden="1"/>
    <cellStyle name="Hipervínculo visitado" xfId="1202" builtinId="9" hidden="1"/>
    <cellStyle name="Hipervínculo visitado" xfId="1204" builtinId="9" hidden="1"/>
    <cellStyle name="Hipervínculo visitado" xfId="1206" builtinId="9" hidden="1"/>
    <cellStyle name="Hipervínculo visitado" xfId="1208" builtinId="9" hidden="1"/>
    <cellStyle name="Hipervínculo visitado" xfId="1210" builtinId="9" hidden="1"/>
    <cellStyle name="Hipervínculo visitado" xfId="1212" builtinId="9" hidden="1"/>
    <cellStyle name="Hipervínculo visitado" xfId="1214" builtinId="9" hidden="1"/>
    <cellStyle name="Hipervínculo visitado" xfId="1216" builtinId="9" hidden="1"/>
    <cellStyle name="Hipervínculo visitado" xfId="1218" builtinId="9" hidden="1"/>
    <cellStyle name="Hipervínculo visitado" xfId="1220" builtinId="9" hidden="1"/>
    <cellStyle name="Hipervínculo visitado" xfId="1223" builtinId="9" hidden="1"/>
    <cellStyle name="Hipervínculo visitado" xfId="1225" builtinId="9" hidden="1"/>
    <cellStyle name="Hipervínculo visitado" xfId="1227" builtinId="9" hidden="1"/>
    <cellStyle name="Hipervínculo visitado" xfId="1229" builtinId="9" hidden="1"/>
    <cellStyle name="Hipervínculo visitado" xfId="1231" builtinId="9" hidden="1"/>
    <cellStyle name="Hipervínculo visitado" xfId="1233" builtinId="9" hidden="1"/>
    <cellStyle name="Hipervínculo visitado" xfId="1235" builtinId="9" hidden="1"/>
    <cellStyle name="Hipervínculo visitado" xfId="1237" builtinId="9" hidden="1"/>
    <cellStyle name="Hipervínculo visitado" xfId="1239" builtinId="9" hidden="1"/>
    <cellStyle name="Hipervínculo visitado" xfId="1241" builtinId="9" hidden="1"/>
    <cellStyle name="Hipervínculo visitado" xfId="1243" builtinId="9" hidden="1"/>
    <cellStyle name="Hipervínculo visitado" xfId="1245" builtinId="9" hidden="1"/>
    <cellStyle name="Hipervínculo visitado" xfId="1247" builtinId="9" hidden="1"/>
    <cellStyle name="Hipervínculo visitado" xfId="1249" builtinId="9" hidden="1"/>
    <cellStyle name="Hipervínculo visitado" xfId="1251" builtinId="9" hidden="1"/>
    <cellStyle name="Hipervínculo visitado" xfId="1253" builtinId="9" hidden="1"/>
    <cellStyle name="Hipervínculo visitado" xfId="1255" builtinId="9" hidden="1"/>
    <cellStyle name="Hipervínculo visitado" xfId="1257" builtinId="9" hidden="1"/>
    <cellStyle name="Hipervínculo visitado" xfId="1259" builtinId="9" hidden="1"/>
    <cellStyle name="Hipervínculo visitado" xfId="1261" builtinId="9" hidden="1"/>
    <cellStyle name="Hipervínculo visitado" xfId="1263" builtinId="9" hidden="1"/>
    <cellStyle name="Hipervínculo visitado" xfId="1265" builtinId="9" hidden="1"/>
    <cellStyle name="Hipervínculo visitado" xfId="1267" builtinId="9" hidden="1"/>
    <cellStyle name="Hipervínculo visitado" xfId="1269" builtinId="9" hidden="1"/>
    <cellStyle name="Hipervínculo visitado" xfId="1271" builtinId="9" hidden="1"/>
    <cellStyle name="Hipervínculo visitado" xfId="1273" builtinId="9" hidden="1"/>
    <cellStyle name="Hipervínculo visitado" xfId="1275" builtinId="9" hidden="1"/>
    <cellStyle name="Hipervínculo visitado" xfId="1277" builtinId="9" hidden="1"/>
    <cellStyle name="Hipervínculo visitado" xfId="1279" builtinId="9" hidden="1"/>
    <cellStyle name="Hipervínculo visitado" xfId="1281" builtinId="9" hidden="1"/>
    <cellStyle name="Hipervínculo visitado" xfId="1283" builtinId="9" hidden="1"/>
    <cellStyle name="Hipervínculo visitado" xfId="1285" builtinId="9" hidden="1"/>
    <cellStyle name="Hipervínculo visitado" xfId="1287" builtinId="9" hidden="1"/>
    <cellStyle name="Hipervínculo visitado" xfId="1289" builtinId="9" hidden="1"/>
    <cellStyle name="Hipervínculo visitado" xfId="1291" builtinId="9" hidden="1"/>
    <cellStyle name="Hipervínculo visitado" xfId="1293" builtinId="9" hidden="1"/>
    <cellStyle name="Hipervínculo visitado" xfId="1295" builtinId="9" hidden="1"/>
    <cellStyle name="Hipervínculo visitado" xfId="1297" builtinId="9" hidden="1"/>
    <cellStyle name="Hipervínculo visitado" xfId="1299" builtinId="9" hidden="1"/>
    <cellStyle name="Hipervínculo visitado" xfId="1301" builtinId="9" hidden="1"/>
    <cellStyle name="Hipervínculo visitado" xfId="1303" builtinId="9" hidden="1"/>
    <cellStyle name="Hipervínculo visitado" xfId="1305" builtinId="9" hidden="1"/>
    <cellStyle name="Hipervínculo visitado" xfId="1307" builtinId="9" hidden="1"/>
    <cellStyle name="Hipervínculo visitado" xfId="1309" builtinId="9" hidden="1"/>
    <cellStyle name="Hipervínculo visitado" xfId="1311" builtinId="9" hidden="1"/>
    <cellStyle name="Hipervínculo visitado" xfId="1313" builtinId="9" hidden="1"/>
    <cellStyle name="Hipervínculo visitado" xfId="1315" builtinId="9" hidden="1"/>
    <cellStyle name="Hipervínculo visitado" xfId="1317" builtinId="9" hidden="1"/>
    <cellStyle name="Hipervínculo visitado" xfId="1319" builtinId="9" hidden="1"/>
    <cellStyle name="Hipervínculo visitado" xfId="1321" builtinId="9" hidden="1"/>
    <cellStyle name="Hipervínculo visitado" xfId="1323" builtinId="9" hidden="1"/>
    <cellStyle name="Hipervínculo visitado" xfId="1325" builtinId="9" hidden="1"/>
    <cellStyle name="Hipervínculo visitado" xfId="1327" builtinId="9" hidden="1"/>
    <cellStyle name="Hipervínculo visitado" xfId="1329" builtinId="9" hidden="1"/>
    <cellStyle name="Hipervínculo visitado" xfId="1331" builtinId="9" hidden="1"/>
    <cellStyle name="Hipervínculo visitado" xfId="1333" builtinId="9" hidden="1"/>
    <cellStyle name="Hipervínculo visitado" xfId="1335" builtinId="9" hidden="1"/>
    <cellStyle name="Hipervínculo visitado" xfId="1337" builtinId="9" hidden="1"/>
    <cellStyle name="Hipervínculo visitado" xfId="1339" builtinId="9" hidden="1"/>
    <cellStyle name="Hipervínculo visitado" xfId="1341" builtinId="9" hidden="1"/>
    <cellStyle name="Hipervínculo visitado" xfId="1343" builtinId="9" hidden="1"/>
    <cellStyle name="Hipervínculo visitado" xfId="1345" builtinId="9" hidden="1"/>
    <cellStyle name="Hipervínculo visitado" xfId="1347" builtinId="9" hidden="1"/>
    <cellStyle name="Hipervínculo visitado" xfId="1349" builtinId="9" hidden="1"/>
    <cellStyle name="Hipervínculo visitado" xfId="1351" builtinId="9" hidden="1"/>
    <cellStyle name="Hipervínculo visitado" xfId="1353" builtinId="9" hidden="1"/>
    <cellStyle name="Hipervínculo visitado" xfId="1355" builtinId="9" hidden="1"/>
    <cellStyle name="Hipervínculo visitado" xfId="1357" builtinId="9" hidden="1"/>
    <cellStyle name="Hipervínculo visitado" xfId="1359" builtinId="9" hidden="1"/>
    <cellStyle name="Hipervínculo visitado" xfId="1361" builtinId="9" hidden="1"/>
    <cellStyle name="Hipervínculo visitado" xfId="1363" builtinId="9" hidden="1"/>
    <cellStyle name="Hipervínculo visitado" xfId="1365" builtinId="9" hidden="1"/>
    <cellStyle name="Hipervínculo visitado" xfId="1367" builtinId="9" hidden="1"/>
    <cellStyle name="Hipervínculo visitado" xfId="1369" builtinId="9" hidden="1"/>
    <cellStyle name="Hipervínculo visitado" xfId="1371" builtinId="9" hidden="1"/>
    <cellStyle name="Hipervínculo visitado" xfId="1373" builtinId="9" hidden="1"/>
    <cellStyle name="Hipervínculo visitado" xfId="1375" builtinId="9" hidden="1"/>
    <cellStyle name="Hipervínculo visitado" xfId="1377" builtinId="9" hidden="1"/>
    <cellStyle name="Hipervínculo visitado" xfId="1379" builtinId="9" hidden="1"/>
    <cellStyle name="Hyperlink 2" xfId="410" xr:uid="{00000000-0005-0000-0000-000056040000}"/>
    <cellStyle name="Input" xfId="32" xr:uid="{00000000-0005-0000-0000-000057040000}"/>
    <cellStyle name="Input 2" xfId="411" xr:uid="{00000000-0005-0000-0000-000058040000}"/>
    <cellStyle name="Lien hypertexte 2" xfId="33" xr:uid="{00000000-0005-0000-0000-000059040000}"/>
    <cellStyle name="Lien hypertexte 3" xfId="412" xr:uid="{00000000-0005-0000-0000-00005A040000}"/>
    <cellStyle name="Linked Cell" xfId="34" xr:uid="{00000000-0005-0000-0000-00005B040000}"/>
    <cellStyle name="Linked Cell 2" xfId="413" xr:uid="{00000000-0005-0000-0000-00005C040000}"/>
    <cellStyle name="Milliers 2" xfId="414" xr:uid="{00000000-0005-0000-0000-00005D040000}"/>
    <cellStyle name="Milliers 3" xfId="415" xr:uid="{00000000-0005-0000-0000-00005E040000}"/>
    <cellStyle name="Monétaire0" xfId="35" xr:uid="{00000000-0005-0000-0000-00005F040000}"/>
    <cellStyle name="Monétaire0 2" xfId="416" xr:uid="{00000000-0005-0000-0000-000060040000}"/>
    <cellStyle name="Motif" xfId="36" xr:uid="{00000000-0005-0000-0000-000061040000}"/>
    <cellStyle name="Neutral" xfId="37" xr:uid="{00000000-0005-0000-0000-000062040000}"/>
    <cellStyle name="Neutral 2" xfId="417" xr:uid="{00000000-0005-0000-0000-000063040000}"/>
    <cellStyle name="Normaali_Eduskuntavaalit" xfId="418" xr:uid="{00000000-0005-0000-0000-000064040000}"/>
    <cellStyle name="Normal" xfId="0" builtinId="0"/>
    <cellStyle name="Normal 10" xfId="419" xr:uid="{00000000-0005-0000-0000-000066040000}"/>
    <cellStyle name="Normal 10 2" xfId="420" xr:uid="{00000000-0005-0000-0000-000067040000}"/>
    <cellStyle name="Normal 10 2 2" xfId="421" xr:uid="{00000000-0005-0000-0000-000068040000}"/>
    <cellStyle name="Normal 10 3" xfId="422" xr:uid="{00000000-0005-0000-0000-000069040000}"/>
    <cellStyle name="Normal 10 3 2" xfId="423" xr:uid="{00000000-0005-0000-0000-00006A040000}"/>
    <cellStyle name="Normal 10 4" xfId="424" xr:uid="{00000000-0005-0000-0000-00006B040000}"/>
    <cellStyle name="Normal 10 4 2" xfId="425" xr:uid="{00000000-0005-0000-0000-00006C040000}"/>
    <cellStyle name="Normal 10 5" xfId="426" xr:uid="{00000000-0005-0000-0000-00006D040000}"/>
    <cellStyle name="Normal 11" xfId="427" xr:uid="{00000000-0005-0000-0000-00006E040000}"/>
    <cellStyle name="Normal 11 2" xfId="428" xr:uid="{00000000-0005-0000-0000-00006F040000}"/>
    <cellStyle name="Normal 11 2 2" xfId="429" xr:uid="{00000000-0005-0000-0000-000070040000}"/>
    <cellStyle name="Normal 11 3" xfId="430" xr:uid="{00000000-0005-0000-0000-000071040000}"/>
    <cellStyle name="Normal 11 4" xfId="431" xr:uid="{00000000-0005-0000-0000-000072040000}"/>
    <cellStyle name="Normal 12" xfId="432" xr:uid="{00000000-0005-0000-0000-000073040000}"/>
    <cellStyle name="Normal 12 2" xfId="433" xr:uid="{00000000-0005-0000-0000-000074040000}"/>
    <cellStyle name="Normal 12 2 2" xfId="434" xr:uid="{00000000-0005-0000-0000-000075040000}"/>
    <cellStyle name="Normal 12 3" xfId="435" xr:uid="{00000000-0005-0000-0000-000076040000}"/>
    <cellStyle name="Normal 13" xfId="436" xr:uid="{00000000-0005-0000-0000-000077040000}"/>
    <cellStyle name="Normal 13 2" xfId="437" xr:uid="{00000000-0005-0000-0000-000078040000}"/>
    <cellStyle name="Normal 13 3" xfId="438" xr:uid="{00000000-0005-0000-0000-000079040000}"/>
    <cellStyle name="Normal 13 4" xfId="439" xr:uid="{00000000-0005-0000-0000-00007A040000}"/>
    <cellStyle name="Normal 14" xfId="440" xr:uid="{00000000-0005-0000-0000-00007B040000}"/>
    <cellStyle name="Normal 15" xfId="441" xr:uid="{00000000-0005-0000-0000-00007C040000}"/>
    <cellStyle name="Normal 15 2" xfId="442" xr:uid="{00000000-0005-0000-0000-00007D040000}"/>
    <cellStyle name="Normal 15 2 2" xfId="443" xr:uid="{00000000-0005-0000-0000-00007E040000}"/>
    <cellStyle name="Normal 15 3" xfId="444" xr:uid="{00000000-0005-0000-0000-00007F040000}"/>
    <cellStyle name="Normal 15 4" xfId="445" xr:uid="{00000000-0005-0000-0000-000080040000}"/>
    <cellStyle name="Normal 16" xfId="446" xr:uid="{00000000-0005-0000-0000-000081040000}"/>
    <cellStyle name="Normal 16 2" xfId="447" xr:uid="{00000000-0005-0000-0000-000082040000}"/>
    <cellStyle name="Normal 16 2 2" xfId="978" xr:uid="{00000000-0005-0000-0000-000083040000}"/>
    <cellStyle name="Normal 17" xfId="448" xr:uid="{00000000-0005-0000-0000-000084040000}"/>
    <cellStyle name="Normal 18" xfId="449" xr:uid="{00000000-0005-0000-0000-000085040000}"/>
    <cellStyle name="Normal 19" xfId="450" xr:uid="{00000000-0005-0000-0000-000086040000}"/>
    <cellStyle name="Normal 2" xfId="38" xr:uid="{00000000-0005-0000-0000-000087040000}"/>
    <cellStyle name="Normal 2 2" xfId="39" xr:uid="{00000000-0005-0000-0000-000088040000}"/>
    <cellStyle name="Normal 2 2 2" xfId="74" xr:uid="{00000000-0005-0000-0000-000089040000}"/>
    <cellStyle name="Normal 2 2 3" xfId="451" xr:uid="{00000000-0005-0000-0000-00008A040000}"/>
    <cellStyle name="Normal 2 3" xfId="40" xr:uid="{00000000-0005-0000-0000-00008B040000}"/>
    <cellStyle name="Normal 2 4" xfId="57" xr:uid="{00000000-0005-0000-0000-00008C040000}"/>
    <cellStyle name="Normal 2 4 2" xfId="452" xr:uid="{00000000-0005-0000-0000-00008D040000}"/>
    <cellStyle name="Normal 2 4 3" xfId="453" xr:uid="{00000000-0005-0000-0000-00008E040000}"/>
    <cellStyle name="Normal 2 5" xfId="454" xr:uid="{00000000-0005-0000-0000-00008F040000}"/>
    <cellStyle name="Normal 2 6" xfId="455" xr:uid="{00000000-0005-0000-0000-000090040000}"/>
    <cellStyle name="Normal 2 7" xfId="456" xr:uid="{00000000-0005-0000-0000-000091040000}"/>
    <cellStyle name="Normal 2_AccumulationEquation" xfId="41" xr:uid="{00000000-0005-0000-0000-000092040000}"/>
    <cellStyle name="Normal 20" xfId="457" xr:uid="{00000000-0005-0000-0000-000093040000}"/>
    <cellStyle name="Normal 20 2" xfId="458" xr:uid="{00000000-0005-0000-0000-000094040000}"/>
    <cellStyle name="Normal 21" xfId="459" xr:uid="{00000000-0005-0000-0000-000095040000}"/>
    <cellStyle name="Normal 21 2" xfId="460" xr:uid="{00000000-0005-0000-0000-000096040000}"/>
    <cellStyle name="Normal 22" xfId="461" xr:uid="{00000000-0005-0000-0000-000097040000}"/>
    <cellStyle name="Normal 22 2" xfId="462" xr:uid="{00000000-0005-0000-0000-000098040000}"/>
    <cellStyle name="Normal 23" xfId="463" xr:uid="{00000000-0005-0000-0000-000099040000}"/>
    <cellStyle name="Normal 23 2" xfId="464" xr:uid="{00000000-0005-0000-0000-00009A040000}"/>
    <cellStyle name="Normal 24" xfId="465" xr:uid="{00000000-0005-0000-0000-00009B040000}"/>
    <cellStyle name="Normal 24 2" xfId="466" xr:uid="{00000000-0005-0000-0000-00009C040000}"/>
    <cellStyle name="Normal 25" xfId="467" xr:uid="{00000000-0005-0000-0000-00009D040000}"/>
    <cellStyle name="Normal 25 2" xfId="468" xr:uid="{00000000-0005-0000-0000-00009E040000}"/>
    <cellStyle name="Normal 26" xfId="469" xr:uid="{00000000-0005-0000-0000-00009F040000}"/>
    <cellStyle name="Normal 27" xfId="470" xr:uid="{00000000-0005-0000-0000-0000A0040000}"/>
    <cellStyle name="Normal 27 2" xfId="471" xr:uid="{00000000-0005-0000-0000-0000A1040000}"/>
    <cellStyle name="Normal 28" xfId="472" xr:uid="{00000000-0005-0000-0000-0000A2040000}"/>
    <cellStyle name="Normal 28 2" xfId="473" xr:uid="{00000000-0005-0000-0000-0000A3040000}"/>
    <cellStyle name="Normal 29" xfId="474" xr:uid="{00000000-0005-0000-0000-0000A4040000}"/>
    <cellStyle name="Normal 29 2" xfId="475" xr:uid="{00000000-0005-0000-0000-0000A5040000}"/>
    <cellStyle name="Normal 3" xfId="42" xr:uid="{00000000-0005-0000-0000-0000A6040000}"/>
    <cellStyle name="Normal 3 10" xfId="476" xr:uid="{00000000-0005-0000-0000-0000A7040000}"/>
    <cellStyle name="Normal 3 2" xfId="60" xr:uid="{00000000-0005-0000-0000-0000A8040000}"/>
    <cellStyle name="Normal 3 2 2" xfId="477" xr:uid="{00000000-0005-0000-0000-0000A9040000}"/>
    <cellStyle name="Normal 3 2 2 2" xfId="478" xr:uid="{00000000-0005-0000-0000-0000AA040000}"/>
    <cellStyle name="Normal 3 2 2 3" xfId="479" xr:uid="{00000000-0005-0000-0000-0000AB040000}"/>
    <cellStyle name="Normal 3 2 2 3 2" xfId="480" xr:uid="{00000000-0005-0000-0000-0000AC040000}"/>
    <cellStyle name="Normal 3 2 2 4" xfId="481" xr:uid="{00000000-0005-0000-0000-0000AD040000}"/>
    <cellStyle name="Normal 3 2 2 5" xfId="482" xr:uid="{00000000-0005-0000-0000-0000AE040000}"/>
    <cellStyle name="Normal 3 2 3" xfId="483" xr:uid="{00000000-0005-0000-0000-0000AF040000}"/>
    <cellStyle name="Normal 3 2 4" xfId="484" xr:uid="{00000000-0005-0000-0000-0000B0040000}"/>
    <cellStyle name="Normal 3 2 4 2" xfId="485" xr:uid="{00000000-0005-0000-0000-0000B1040000}"/>
    <cellStyle name="Normal 3 2 4 2 2" xfId="486" xr:uid="{00000000-0005-0000-0000-0000B2040000}"/>
    <cellStyle name="Normal 3 2 5" xfId="487" xr:uid="{00000000-0005-0000-0000-0000B3040000}"/>
    <cellStyle name="Normal 3 2 6" xfId="488" xr:uid="{00000000-0005-0000-0000-0000B4040000}"/>
    <cellStyle name="Normal 3 2 6 2" xfId="489" xr:uid="{00000000-0005-0000-0000-0000B5040000}"/>
    <cellStyle name="Normal 3 2 7" xfId="490" xr:uid="{00000000-0005-0000-0000-0000B6040000}"/>
    <cellStyle name="Normal 3 2 7 2" xfId="491" xr:uid="{00000000-0005-0000-0000-0000B7040000}"/>
    <cellStyle name="Normal 3 3" xfId="492" xr:uid="{00000000-0005-0000-0000-0000B8040000}"/>
    <cellStyle name="Normal 3 4" xfId="493" xr:uid="{00000000-0005-0000-0000-0000B9040000}"/>
    <cellStyle name="Normal 3 4 2" xfId="494" xr:uid="{00000000-0005-0000-0000-0000BA040000}"/>
    <cellStyle name="Normal 3 5" xfId="495" xr:uid="{00000000-0005-0000-0000-0000BB040000}"/>
    <cellStyle name="Normal 3 6" xfId="496" xr:uid="{00000000-0005-0000-0000-0000BC040000}"/>
    <cellStyle name="Normal 3 7" xfId="497" xr:uid="{00000000-0005-0000-0000-0000BD040000}"/>
    <cellStyle name="Normal 3 8" xfId="498" xr:uid="{00000000-0005-0000-0000-0000BE040000}"/>
    <cellStyle name="Normal 3 8 2" xfId="499" xr:uid="{00000000-0005-0000-0000-0000BF040000}"/>
    <cellStyle name="Normal 3 9" xfId="500" xr:uid="{00000000-0005-0000-0000-0000C0040000}"/>
    <cellStyle name="Normal 30" xfId="501" xr:uid="{00000000-0005-0000-0000-0000C1040000}"/>
    <cellStyle name="Normal 30 2" xfId="502" xr:uid="{00000000-0005-0000-0000-0000C2040000}"/>
    <cellStyle name="Normal 31" xfId="503" xr:uid="{00000000-0005-0000-0000-0000C3040000}"/>
    <cellStyle name="Normal 31 2" xfId="504" xr:uid="{00000000-0005-0000-0000-0000C4040000}"/>
    <cellStyle name="Normal 32" xfId="505" xr:uid="{00000000-0005-0000-0000-0000C5040000}"/>
    <cellStyle name="Normal 32 2" xfId="979" xr:uid="{00000000-0005-0000-0000-0000C6040000}"/>
    <cellStyle name="Normal 33" xfId="506" xr:uid="{00000000-0005-0000-0000-0000C7040000}"/>
    <cellStyle name="Normal 33 2" xfId="507" xr:uid="{00000000-0005-0000-0000-0000C8040000}"/>
    <cellStyle name="Normal 34" xfId="508" xr:uid="{00000000-0005-0000-0000-0000C9040000}"/>
    <cellStyle name="Normal 35" xfId="509" xr:uid="{00000000-0005-0000-0000-0000CA040000}"/>
    <cellStyle name="Normal 36" xfId="510" xr:uid="{00000000-0005-0000-0000-0000CB040000}"/>
    <cellStyle name="Normal 36 2" xfId="511" xr:uid="{00000000-0005-0000-0000-0000CC040000}"/>
    <cellStyle name="Normal 37" xfId="512" xr:uid="{00000000-0005-0000-0000-0000CD040000}"/>
    <cellStyle name="Normal 38" xfId="513" xr:uid="{00000000-0005-0000-0000-0000CE040000}"/>
    <cellStyle name="Normal 39" xfId="514" xr:uid="{00000000-0005-0000-0000-0000CF040000}"/>
    <cellStyle name="Normal 4" xfId="43" xr:uid="{00000000-0005-0000-0000-0000D0040000}"/>
    <cellStyle name="Normal 4 2" xfId="515" xr:uid="{00000000-0005-0000-0000-0000D1040000}"/>
    <cellStyle name="Normal 4 3" xfId="516" xr:uid="{00000000-0005-0000-0000-0000D2040000}"/>
    <cellStyle name="Normal 4 4" xfId="517" xr:uid="{00000000-0005-0000-0000-0000D3040000}"/>
    <cellStyle name="Normal 4 4 2" xfId="518" xr:uid="{00000000-0005-0000-0000-0000D4040000}"/>
    <cellStyle name="Normal 4 5" xfId="519" xr:uid="{00000000-0005-0000-0000-0000D5040000}"/>
    <cellStyle name="Normal 4 5 2" xfId="520" xr:uid="{00000000-0005-0000-0000-0000D6040000}"/>
    <cellStyle name="Normal 4 6" xfId="521" xr:uid="{00000000-0005-0000-0000-0000D7040000}"/>
    <cellStyle name="Normal 40" xfId="1148" xr:uid="{00000000-0005-0000-0000-0000D8040000}"/>
    <cellStyle name="Normal 41" xfId="1221" xr:uid="{00000000-0005-0000-0000-0000D9040000}"/>
    <cellStyle name="Normal 5" xfId="61" xr:uid="{00000000-0005-0000-0000-0000DA040000}"/>
    <cellStyle name="Normal 5 2" xfId="522" xr:uid="{00000000-0005-0000-0000-0000DB040000}"/>
    <cellStyle name="Normal 6" xfId="62" xr:uid="{00000000-0005-0000-0000-0000DC040000}"/>
    <cellStyle name="Normal 6 2" xfId="523" xr:uid="{00000000-0005-0000-0000-0000DD040000}"/>
    <cellStyle name="Normal 7" xfId="63" xr:uid="{00000000-0005-0000-0000-0000DE040000}"/>
    <cellStyle name="Normal 7 2" xfId="524" xr:uid="{00000000-0005-0000-0000-0000DF040000}"/>
    <cellStyle name="Normal 8" xfId="525" xr:uid="{00000000-0005-0000-0000-0000E0040000}"/>
    <cellStyle name="Normal 8 2" xfId="526" xr:uid="{00000000-0005-0000-0000-0000E1040000}"/>
    <cellStyle name="Normal 8 2 2" xfId="527" xr:uid="{00000000-0005-0000-0000-0000E2040000}"/>
    <cellStyle name="Normal 8 3" xfId="528" xr:uid="{00000000-0005-0000-0000-0000E3040000}"/>
    <cellStyle name="Normal 8 3 2" xfId="529" xr:uid="{00000000-0005-0000-0000-0000E4040000}"/>
    <cellStyle name="Normal 8 4" xfId="530" xr:uid="{00000000-0005-0000-0000-0000E5040000}"/>
    <cellStyle name="Normal 9" xfId="531" xr:uid="{00000000-0005-0000-0000-0000E6040000}"/>
    <cellStyle name="Normal 9 2" xfId="532" xr:uid="{00000000-0005-0000-0000-0000E7040000}"/>
    <cellStyle name="Normal GHG whole table" xfId="533" xr:uid="{00000000-0005-0000-0000-0000E8040000}"/>
    <cellStyle name="Normal_TabAnnexeB" xfId="1001" xr:uid="{00000000-0005-0000-0000-0000E9040000}"/>
    <cellStyle name="Normal-blank" xfId="534" xr:uid="{00000000-0005-0000-0000-0000EA040000}"/>
    <cellStyle name="Normal-bottom" xfId="535" xr:uid="{00000000-0005-0000-0000-0000EB040000}"/>
    <cellStyle name="Normal-center" xfId="536" xr:uid="{00000000-0005-0000-0000-0000EC040000}"/>
    <cellStyle name="Normal-droit" xfId="537" xr:uid="{00000000-0005-0000-0000-0000ED040000}"/>
    <cellStyle name="normální_Nove vystupy_DOPOCTENE" xfId="539" xr:uid="{00000000-0005-0000-0000-0000EF040000}"/>
    <cellStyle name="Normal-top" xfId="538" xr:uid="{00000000-0005-0000-0000-0000EE040000}"/>
    <cellStyle name="Note" xfId="44" xr:uid="{00000000-0005-0000-0000-0000F0040000}"/>
    <cellStyle name="Note 2" xfId="540" xr:uid="{00000000-0005-0000-0000-0000F1040000}"/>
    <cellStyle name="Note 3" xfId="541" xr:uid="{00000000-0005-0000-0000-0000F2040000}"/>
    <cellStyle name="Output" xfId="45" xr:uid="{00000000-0005-0000-0000-0000F3040000}"/>
    <cellStyle name="Output 2" xfId="542" xr:uid="{00000000-0005-0000-0000-0000F4040000}"/>
    <cellStyle name="Percent 10" xfId="543" xr:uid="{00000000-0005-0000-0000-0000F6040000}"/>
    <cellStyle name="Percent 10 2" xfId="544" xr:uid="{00000000-0005-0000-0000-0000F7040000}"/>
    <cellStyle name="Percent 11" xfId="545" xr:uid="{00000000-0005-0000-0000-0000F8040000}"/>
    <cellStyle name="Percent 12" xfId="546" xr:uid="{00000000-0005-0000-0000-0000F9040000}"/>
    <cellStyle name="Percent 12 2" xfId="547" xr:uid="{00000000-0005-0000-0000-0000FA040000}"/>
    <cellStyle name="Percent 12 2 2" xfId="548" xr:uid="{00000000-0005-0000-0000-0000FB040000}"/>
    <cellStyle name="Percent 13" xfId="549" xr:uid="{00000000-0005-0000-0000-0000FC040000}"/>
    <cellStyle name="Percent 14" xfId="550" xr:uid="{00000000-0005-0000-0000-0000FD040000}"/>
    <cellStyle name="Percent 15" xfId="551" xr:uid="{00000000-0005-0000-0000-0000FE040000}"/>
    <cellStyle name="Percent 15 2" xfId="552" xr:uid="{00000000-0005-0000-0000-0000FF040000}"/>
    <cellStyle name="Percent 16" xfId="553" xr:uid="{00000000-0005-0000-0000-000000050000}"/>
    <cellStyle name="Percent 16 2" xfId="554" xr:uid="{00000000-0005-0000-0000-000001050000}"/>
    <cellStyle name="Percent 17" xfId="555" xr:uid="{00000000-0005-0000-0000-000002050000}"/>
    <cellStyle name="Percent 18" xfId="556" xr:uid="{00000000-0005-0000-0000-000003050000}"/>
    <cellStyle name="Percent 19" xfId="557" xr:uid="{00000000-0005-0000-0000-000004050000}"/>
    <cellStyle name="Percent 2" xfId="73" xr:uid="{00000000-0005-0000-0000-000005050000}"/>
    <cellStyle name="Percent 2 2" xfId="558" xr:uid="{00000000-0005-0000-0000-000006050000}"/>
    <cellStyle name="Percent 2 2 2" xfId="559" xr:uid="{00000000-0005-0000-0000-000007050000}"/>
    <cellStyle name="Percent 2 3" xfId="560" xr:uid="{00000000-0005-0000-0000-000008050000}"/>
    <cellStyle name="Percent 2 4" xfId="561" xr:uid="{00000000-0005-0000-0000-000009050000}"/>
    <cellStyle name="Percent 2 5" xfId="562" xr:uid="{00000000-0005-0000-0000-00000A050000}"/>
    <cellStyle name="Percent 3" xfId="563" xr:uid="{00000000-0005-0000-0000-00000B050000}"/>
    <cellStyle name="Percent 3 2" xfId="564" xr:uid="{00000000-0005-0000-0000-00000C050000}"/>
    <cellStyle name="Percent 3 3" xfId="565" xr:uid="{00000000-0005-0000-0000-00000D050000}"/>
    <cellStyle name="Percent 4" xfId="566" xr:uid="{00000000-0005-0000-0000-00000E050000}"/>
    <cellStyle name="Percent 4 2" xfId="567" xr:uid="{00000000-0005-0000-0000-00000F050000}"/>
    <cellStyle name="Percent 4 2 2" xfId="568" xr:uid="{00000000-0005-0000-0000-000010050000}"/>
    <cellStyle name="Percent 4 3" xfId="569" xr:uid="{00000000-0005-0000-0000-000011050000}"/>
    <cellStyle name="Percent 4 3 2" xfId="570" xr:uid="{00000000-0005-0000-0000-000012050000}"/>
    <cellStyle name="Percent 4 4" xfId="571" xr:uid="{00000000-0005-0000-0000-000013050000}"/>
    <cellStyle name="Percent 5" xfId="572" xr:uid="{00000000-0005-0000-0000-000014050000}"/>
    <cellStyle name="Percent 6" xfId="573" xr:uid="{00000000-0005-0000-0000-000015050000}"/>
    <cellStyle name="Percent 6 2" xfId="574" xr:uid="{00000000-0005-0000-0000-000016050000}"/>
    <cellStyle name="Percent 7" xfId="575" xr:uid="{00000000-0005-0000-0000-000017050000}"/>
    <cellStyle name="Percent 7 2" xfId="576" xr:uid="{00000000-0005-0000-0000-000018050000}"/>
    <cellStyle name="Percent 7 2 2" xfId="577" xr:uid="{00000000-0005-0000-0000-000019050000}"/>
    <cellStyle name="Percent 8" xfId="578" xr:uid="{00000000-0005-0000-0000-00001A050000}"/>
    <cellStyle name="Percent 8 2" xfId="579" xr:uid="{00000000-0005-0000-0000-00001B050000}"/>
    <cellStyle name="Percent 8 3" xfId="580" xr:uid="{00000000-0005-0000-0000-00001C050000}"/>
    <cellStyle name="Percent 9" xfId="581" xr:uid="{00000000-0005-0000-0000-00001D050000}"/>
    <cellStyle name="Percent 9 2" xfId="582" xr:uid="{00000000-0005-0000-0000-00001E050000}"/>
    <cellStyle name="Percent 9 3" xfId="583" xr:uid="{00000000-0005-0000-0000-00001F050000}"/>
    <cellStyle name="Pilkku_Esimerkkejä kaavioista.xls Kaavio 1" xfId="584" xr:uid="{00000000-0005-0000-0000-000020050000}"/>
    <cellStyle name="Porcentaje" xfId="58" builtinId="5"/>
    <cellStyle name="Pourcentage 10" xfId="585" xr:uid="{00000000-0005-0000-0000-000021050000}"/>
    <cellStyle name="Pourcentage 10 2" xfId="586" xr:uid="{00000000-0005-0000-0000-000022050000}"/>
    <cellStyle name="Pourcentage 10 2 2" xfId="587" xr:uid="{00000000-0005-0000-0000-000023050000}"/>
    <cellStyle name="Pourcentage 10 3" xfId="588" xr:uid="{00000000-0005-0000-0000-000024050000}"/>
    <cellStyle name="Pourcentage 10 4" xfId="589" xr:uid="{00000000-0005-0000-0000-000025050000}"/>
    <cellStyle name="Pourcentage 10 5" xfId="590" xr:uid="{00000000-0005-0000-0000-000026050000}"/>
    <cellStyle name="Pourcentage 11" xfId="591" xr:uid="{00000000-0005-0000-0000-000027050000}"/>
    <cellStyle name="Pourcentage 12" xfId="592" xr:uid="{00000000-0005-0000-0000-000028050000}"/>
    <cellStyle name="Pourcentage 12 2" xfId="593" xr:uid="{00000000-0005-0000-0000-000029050000}"/>
    <cellStyle name="Pourcentage 12 3" xfId="594" xr:uid="{00000000-0005-0000-0000-00002A050000}"/>
    <cellStyle name="Pourcentage 13" xfId="595" xr:uid="{00000000-0005-0000-0000-00002B050000}"/>
    <cellStyle name="Pourcentage 13 2" xfId="596" xr:uid="{00000000-0005-0000-0000-00002C050000}"/>
    <cellStyle name="Pourcentage 14" xfId="597" xr:uid="{00000000-0005-0000-0000-00002D050000}"/>
    <cellStyle name="Pourcentage 15" xfId="598" xr:uid="{00000000-0005-0000-0000-00002E050000}"/>
    <cellStyle name="Pourcentage 15 2" xfId="599" xr:uid="{00000000-0005-0000-0000-00002F050000}"/>
    <cellStyle name="Pourcentage 16" xfId="600" xr:uid="{00000000-0005-0000-0000-000030050000}"/>
    <cellStyle name="Pourcentage 17" xfId="601" xr:uid="{00000000-0005-0000-0000-000031050000}"/>
    <cellStyle name="Pourcentage 18" xfId="602" xr:uid="{00000000-0005-0000-0000-000032050000}"/>
    <cellStyle name="Pourcentage 19" xfId="603" xr:uid="{00000000-0005-0000-0000-000033050000}"/>
    <cellStyle name="Pourcentage 2" xfId="46" xr:uid="{00000000-0005-0000-0000-000034050000}"/>
    <cellStyle name="Pourcentage 2 2" xfId="47" xr:uid="{00000000-0005-0000-0000-000035050000}"/>
    <cellStyle name="Pourcentage 2 3" xfId="604" xr:uid="{00000000-0005-0000-0000-000036050000}"/>
    <cellStyle name="Pourcentage 2 3 2" xfId="605" xr:uid="{00000000-0005-0000-0000-000037050000}"/>
    <cellStyle name="Pourcentage 2 3 2 2" xfId="606" xr:uid="{00000000-0005-0000-0000-000038050000}"/>
    <cellStyle name="Pourcentage 2 3 3" xfId="607" xr:uid="{00000000-0005-0000-0000-000039050000}"/>
    <cellStyle name="Pourcentage 2 4" xfId="608" xr:uid="{00000000-0005-0000-0000-00003A050000}"/>
    <cellStyle name="Pourcentage 20" xfId="980" xr:uid="{00000000-0005-0000-0000-00003B050000}"/>
    <cellStyle name="Pourcentage 3" xfId="48" xr:uid="{00000000-0005-0000-0000-00003C050000}"/>
    <cellStyle name="Pourcentage 3 2" xfId="64" xr:uid="{00000000-0005-0000-0000-00003D050000}"/>
    <cellStyle name="Pourcentage 4" xfId="49" xr:uid="{00000000-0005-0000-0000-00003E050000}"/>
    <cellStyle name="Pourcentage 4 2" xfId="609" xr:uid="{00000000-0005-0000-0000-00003F050000}"/>
    <cellStyle name="Pourcentage 5" xfId="50" xr:uid="{00000000-0005-0000-0000-000040050000}"/>
    <cellStyle name="Pourcentage 5 2" xfId="281" xr:uid="{00000000-0005-0000-0000-000041050000}"/>
    <cellStyle name="Pourcentage 6" xfId="56" xr:uid="{00000000-0005-0000-0000-000042050000}"/>
    <cellStyle name="Pourcentage 6 2" xfId="282" xr:uid="{00000000-0005-0000-0000-000043050000}"/>
    <cellStyle name="Pourcentage 6 2 2" xfId="610" xr:uid="{00000000-0005-0000-0000-000044050000}"/>
    <cellStyle name="Pourcentage 7" xfId="283" xr:uid="{00000000-0005-0000-0000-000045050000}"/>
    <cellStyle name="Pourcentage 7 2" xfId="611" xr:uid="{00000000-0005-0000-0000-000046050000}"/>
    <cellStyle name="Pourcentage 7 3" xfId="612" xr:uid="{00000000-0005-0000-0000-000047050000}"/>
    <cellStyle name="Pourcentage 8" xfId="613" xr:uid="{00000000-0005-0000-0000-000048050000}"/>
    <cellStyle name="Pourcentage 8 2" xfId="614" xr:uid="{00000000-0005-0000-0000-000049050000}"/>
    <cellStyle name="Pourcentage 8 2 2" xfId="615" xr:uid="{00000000-0005-0000-0000-00004A050000}"/>
    <cellStyle name="Pourcentage 9" xfId="616" xr:uid="{00000000-0005-0000-0000-00004B050000}"/>
    <cellStyle name="Pourcentage 9 2" xfId="617" xr:uid="{00000000-0005-0000-0000-00004C050000}"/>
    <cellStyle name="Pourcentage 9 2 2" xfId="618" xr:uid="{00000000-0005-0000-0000-00004D050000}"/>
    <cellStyle name="Satisfaisant" xfId="65" xr:uid="{00000000-0005-0000-0000-00004E050000}"/>
    <cellStyle name="Standard 11" xfId="66" xr:uid="{00000000-0005-0000-0000-00004F050000}"/>
    <cellStyle name="Standard_2 + 3" xfId="51" xr:uid="{00000000-0005-0000-0000-000050050000}"/>
    <cellStyle name="Style 24" xfId="619" xr:uid="{00000000-0005-0000-0000-000051050000}"/>
    <cellStyle name="Style 25" xfId="620" xr:uid="{00000000-0005-0000-0000-000052050000}"/>
    <cellStyle name="style_col_headings" xfId="52" xr:uid="{00000000-0005-0000-0000-000053050000}"/>
    <cellStyle name="TEXT" xfId="621" xr:uid="{00000000-0005-0000-0000-000054050000}"/>
    <cellStyle name="Title" xfId="53" xr:uid="{00000000-0005-0000-0000-000055050000}"/>
    <cellStyle name="Titre" xfId="67" xr:uid="{00000000-0005-0000-0000-000056050000}"/>
    <cellStyle name="Titre 1" xfId="68" xr:uid="{00000000-0005-0000-0000-000057050000}"/>
    <cellStyle name="Titre 2" xfId="69" xr:uid="{00000000-0005-0000-0000-000058050000}"/>
    <cellStyle name="Titre 3" xfId="70" xr:uid="{00000000-0005-0000-0000-000059050000}"/>
    <cellStyle name="Titre 4" xfId="71" xr:uid="{00000000-0005-0000-0000-00005A050000}"/>
    <cellStyle name="Total 2" xfId="622" xr:uid="{00000000-0005-0000-0000-00005B050000}"/>
    <cellStyle name="Vérification" xfId="72" xr:uid="{00000000-0005-0000-0000-00005C050000}"/>
    <cellStyle name="Virgule fixe" xfId="54" xr:uid="{00000000-0005-0000-0000-00005D050000}"/>
    <cellStyle name="Virgule fixe 2" xfId="623" xr:uid="{00000000-0005-0000-0000-00005E050000}"/>
    <cellStyle name="Warning Text" xfId="55" xr:uid="{00000000-0005-0000-0000-00005F050000}"/>
    <cellStyle name="Warning Text 2" xfId="624" xr:uid="{00000000-0005-0000-0000-000060050000}"/>
    <cellStyle name="Wrapped" xfId="625" xr:uid="{00000000-0005-0000-0000-000061050000}"/>
    <cellStyle name="一般 2 3" xfId="626" xr:uid="{00000000-0005-0000-0000-000062050000}"/>
    <cellStyle name="一般 3" xfId="627" xr:uid="{00000000-0005-0000-0000-00006305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9.xml"/><Relationship Id="rId18" Type="http://schemas.openxmlformats.org/officeDocument/2006/relationships/chartsheet" Target="chartsheets/sheet7.xml"/><Relationship Id="rId26" Type="http://schemas.openxmlformats.org/officeDocument/2006/relationships/worksheet" Target="worksheets/sheet17.xml"/><Relationship Id="rId39" Type="http://schemas.openxmlformats.org/officeDocument/2006/relationships/chartsheet" Target="chartsheets/sheet17.xml"/><Relationship Id="rId21" Type="http://schemas.openxmlformats.org/officeDocument/2006/relationships/worksheet" Target="worksheets/sheet13.xml"/><Relationship Id="rId34" Type="http://schemas.openxmlformats.org/officeDocument/2006/relationships/chartsheet" Target="chartsheets/sheet12.xml"/><Relationship Id="rId42" Type="http://schemas.openxmlformats.org/officeDocument/2006/relationships/chartsheet" Target="chartsheets/sheet20.xml"/><Relationship Id="rId47" Type="http://schemas.openxmlformats.org/officeDocument/2006/relationships/chartsheet" Target="chartsheets/sheet25.xml"/><Relationship Id="rId50" Type="http://schemas.openxmlformats.org/officeDocument/2006/relationships/chartsheet" Target="chartsheets/sheet28.xml"/><Relationship Id="rId55" Type="http://schemas.openxmlformats.org/officeDocument/2006/relationships/chartsheet" Target="chartsheets/sheet33.xml"/><Relationship Id="rId63" Type="http://schemas.openxmlformats.org/officeDocument/2006/relationships/worksheet" Target="worksheets/sheet2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1.xml"/><Relationship Id="rId29"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3.xml"/><Relationship Id="rId24" Type="http://schemas.openxmlformats.org/officeDocument/2006/relationships/worksheet" Target="worksheets/sheet15.xml"/><Relationship Id="rId32" Type="http://schemas.openxmlformats.org/officeDocument/2006/relationships/chartsheet" Target="chartsheets/sheet10.xml"/><Relationship Id="rId37" Type="http://schemas.openxmlformats.org/officeDocument/2006/relationships/chartsheet" Target="chartsheets/sheet15.xml"/><Relationship Id="rId40" Type="http://schemas.openxmlformats.org/officeDocument/2006/relationships/chartsheet" Target="chartsheets/sheet18.xml"/><Relationship Id="rId45" Type="http://schemas.openxmlformats.org/officeDocument/2006/relationships/chartsheet" Target="chartsheets/sheet23.xml"/><Relationship Id="rId53" Type="http://schemas.openxmlformats.org/officeDocument/2006/relationships/chartsheet" Target="chartsheets/sheet31.xml"/><Relationship Id="rId58" Type="http://schemas.openxmlformats.org/officeDocument/2006/relationships/chartsheet" Target="chartsheets/sheet36.xml"/><Relationship Id="rId66" Type="http://schemas.openxmlformats.org/officeDocument/2006/relationships/worksheet" Target="worksheets/sheet26.xml"/><Relationship Id="rId5" Type="http://schemas.openxmlformats.org/officeDocument/2006/relationships/worksheet" Target="worksheets/sheet5.xml"/><Relationship Id="rId15" Type="http://schemas.openxmlformats.org/officeDocument/2006/relationships/chartsheet" Target="chartsheets/sheet5.xml"/><Relationship Id="rId23" Type="http://schemas.openxmlformats.org/officeDocument/2006/relationships/worksheet" Target="worksheets/sheet14.xml"/><Relationship Id="rId28" Type="http://schemas.openxmlformats.org/officeDocument/2006/relationships/worksheet" Target="worksheets/sheet19.xml"/><Relationship Id="rId36" Type="http://schemas.openxmlformats.org/officeDocument/2006/relationships/chartsheet" Target="chartsheets/sheet14.xml"/><Relationship Id="rId49" Type="http://schemas.openxmlformats.org/officeDocument/2006/relationships/chartsheet" Target="chartsheets/sheet27.xml"/><Relationship Id="rId57" Type="http://schemas.openxmlformats.org/officeDocument/2006/relationships/chartsheet" Target="chartsheets/sheet35.xml"/><Relationship Id="rId61" Type="http://schemas.openxmlformats.org/officeDocument/2006/relationships/chartsheet" Target="chartsheets/sheet39.xml"/><Relationship Id="rId10" Type="http://schemas.openxmlformats.org/officeDocument/2006/relationships/worksheet" Target="worksheets/sheet8.xml"/><Relationship Id="rId19" Type="http://schemas.openxmlformats.org/officeDocument/2006/relationships/worksheet" Target="worksheets/sheet12.xml"/><Relationship Id="rId31" Type="http://schemas.openxmlformats.org/officeDocument/2006/relationships/worksheet" Target="worksheets/sheet22.xml"/><Relationship Id="rId44" Type="http://schemas.openxmlformats.org/officeDocument/2006/relationships/chartsheet" Target="chartsheets/sheet22.xml"/><Relationship Id="rId52" Type="http://schemas.openxmlformats.org/officeDocument/2006/relationships/chartsheet" Target="chartsheets/sheet30.xml"/><Relationship Id="rId60" Type="http://schemas.openxmlformats.org/officeDocument/2006/relationships/chartsheet" Target="chartsheets/sheet38.xml"/><Relationship Id="rId65"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chartsheet" Target="chartsheets/sheet9.xml"/><Relationship Id="rId27" Type="http://schemas.openxmlformats.org/officeDocument/2006/relationships/worksheet" Target="worksheets/sheet18.xml"/><Relationship Id="rId30" Type="http://schemas.openxmlformats.org/officeDocument/2006/relationships/worksheet" Target="worksheets/sheet21.xml"/><Relationship Id="rId35" Type="http://schemas.openxmlformats.org/officeDocument/2006/relationships/chartsheet" Target="chartsheets/sheet13.xml"/><Relationship Id="rId43" Type="http://schemas.openxmlformats.org/officeDocument/2006/relationships/chartsheet" Target="chartsheets/sheet21.xml"/><Relationship Id="rId48" Type="http://schemas.openxmlformats.org/officeDocument/2006/relationships/chartsheet" Target="chartsheets/sheet26.xml"/><Relationship Id="rId56" Type="http://schemas.openxmlformats.org/officeDocument/2006/relationships/chartsheet" Target="chartsheets/sheet34.xml"/><Relationship Id="rId64" Type="http://schemas.openxmlformats.org/officeDocument/2006/relationships/worksheet" Target="worksheets/sheet24.xml"/><Relationship Id="rId69" Type="http://schemas.openxmlformats.org/officeDocument/2006/relationships/styles" Target="styles.xml"/><Relationship Id="rId8" Type="http://schemas.openxmlformats.org/officeDocument/2006/relationships/chartsheet" Target="chartsheets/sheet1.xml"/><Relationship Id="rId51" Type="http://schemas.openxmlformats.org/officeDocument/2006/relationships/chartsheet" Target="chartsheets/sheet29.xml"/><Relationship Id="rId3" Type="http://schemas.openxmlformats.org/officeDocument/2006/relationships/worksheet" Target="worksheets/sheet3.xml"/><Relationship Id="rId12" Type="http://schemas.openxmlformats.org/officeDocument/2006/relationships/chartsheet" Target="chartsheets/sheet4.xml"/><Relationship Id="rId17" Type="http://schemas.openxmlformats.org/officeDocument/2006/relationships/chartsheet" Target="chartsheets/sheet6.xml"/><Relationship Id="rId25" Type="http://schemas.openxmlformats.org/officeDocument/2006/relationships/worksheet" Target="worksheets/sheet16.xml"/><Relationship Id="rId33" Type="http://schemas.openxmlformats.org/officeDocument/2006/relationships/chartsheet" Target="chartsheets/sheet11.xml"/><Relationship Id="rId38" Type="http://schemas.openxmlformats.org/officeDocument/2006/relationships/chartsheet" Target="chartsheets/sheet16.xml"/><Relationship Id="rId46" Type="http://schemas.openxmlformats.org/officeDocument/2006/relationships/chartsheet" Target="chartsheets/sheet24.xml"/><Relationship Id="rId59" Type="http://schemas.openxmlformats.org/officeDocument/2006/relationships/chartsheet" Target="chartsheets/sheet37.xml"/><Relationship Id="rId67" Type="http://schemas.openxmlformats.org/officeDocument/2006/relationships/externalLink" Target="externalLinks/externalLink1.xml"/><Relationship Id="rId20" Type="http://schemas.openxmlformats.org/officeDocument/2006/relationships/chartsheet" Target="chartsheets/sheet8.xml"/><Relationship Id="rId41" Type="http://schemas.openxmlformats.org/officeDocument/2006/relationships/chartsheet" Target="chartsheets/sheet19.xml"/><Relationship Id="rId54" Type="http://schemas.openxmlformats.org/officeDocument/2006/relationships/chartsheet" Target="chartsheets/sheet32.xml"/><Relationship Id="rId62" Type="http://schemas.openxmlformats.org/officeDocument/2006/relationships/chartsheet" Target="chartsheets/sheet40.xml"/><Relationship Id="rId7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7.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8.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10.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11.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12.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13.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36.xml"/><Relationship Id="rId1" Type="http://schemas.openxmlformats.org/officeDocument/2006/relationships/themeOverride" Target="../theme/themeOverride14.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8.xml"/><Relationship Id="rId1" Type="http://schemas.openxmlformats.org/officeDocument/2006/relationships/themeOverride" Target="../theme/themeOverride15.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40.xml"/><Relationship Id="rId1" Type="http://schemas.openxmlformats.org/officeDocument/2006/relationships/themeOverride" Target="../theme/themeOverride16.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42.xml"/><Relationship Id="rId1" Type="http://schemas.openxmlformats.org/officeDocument/2006/relationships/themeOverride" Target="../theme/themeOverride1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34.xml.rels><?xml version="1.0" encoding="UTF-8" standalone="yes"?>
<Relationships xmlns="http://schemas.openxmlformats.org/package/2006/relationships"><Relationship Id="rId2" Type="http://schemas.openxmlformats.org/officeDocument/2006/relationships/chartUserShapes" Target="../drawings/drawing52.xml"/><Relationship Id="rId1" Type="http://schemas.openxmlformats.org/officeDocument/2006/relationships/themeOverride" Target="../theme/themeOverride19.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763127884876"/>
          <c:y val="7.1719278868421998E-2"/>
          <c:w val="0.86339408091229997"/>
          <c:h val="0.74117647058823499"/>
        </c:manualLayout>
      </c:layout>
      <c:lineChart>
        <c:grouping val="standard"/>
        <c:varyColors val="0"/>
        <c:ser>
          <c:idx val="0"/>
          <c:order val="0"/>
          <c:tx>
            <c:strRef>
              <c:f>DataFig1!$G$2</c:f>
              <c:strCache>
                <c:ptCount val="1"/>
                <c:pt idx="0">
                  <c:v>Total</c:v>
                </c:pt>
              </c:strCache>
            </c:strRef>
          </c:tx>
          <c:spPr>
            <a:ln w="12700">
              <a:solidFill>
                <a:srgbClr val="000000"/>
              </a:solidFill>
              <a:prstDash val="solid"/>
            </a:ln>
          </c:spPr>
          <c:marker>
            <c:symbol val="circle"/>
            <c:size val="8"/>
            <c:spPr>
              <a:solidFill>
                <a:sysClr val="windowText" lastClr="000000"/>
              </a:solidFill>
              <a:ln>
                <a:solidFill>
                  <a:srgbClr val="000000"/>
                </a:solidFill>
                <a:prstDash val="solid"/>
              </a:ln>
            </c:spPr>
          </c:marke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DataFig1!$G$3:$G$108</c:f>
              <c:numCache>
                <c:formatCode>0%</c:formatCode>
                <c:ptCount val="106"/>
                <c:pt idx="0">
                  <c:v>4.7140022608753132</c:v>
                </c:pt>
                <c:pt idx="1">
                  <c:v>5.2205457957857275</c:v>
                </c:pt>
                <c:pt idx="2">
                  <c:v>5.4671182179763766</c:v>
                </c:pt>
                <c:pt idx="3">
                  <c:v>4.9204803199784113</c:v>
                </c:pt>
                <c:pt idx="4">
                  <c:v>4.2862934864009814</c:v>
                </c:pt>
                <c:pt idx="5">
                  <c:v>3.7002019696178534</c:v>
                </c:pt>
                <c:pt idx="6">
                  <c:v>3.8419230756411293</c:v>
                </c:pt>
                <c:pt idx="7">
                  <c:v>3.4262787561116306</c:v>
                </c:pt>
                <c:pt idx="8">
                  <c:v>4.1476901044446874</c:v>
                </c:pt>
                <c:pt idx="9">
                  <c:v>4.2930845247147742</c:v>
                </c:pt>
                <c:pt idx="10">
                  <c:v>3.8257418374524623</c:v>
                </c:pt>
                <c:pt idx="11">
                  <c:v>3.9548325543231293</c:v>
                </c:pt>
                <c:pt idx="12">
                  <c:v>4.0968702203542779</c:v>
                </c:pt>
                <c:pt idx="13">
                  <c:v>4.0414644367976251</c:v>
                </c:pt>
                <c:pt idx="14">
                  <c:v>4.402484296998554</c:v>
                </c:pt>
                <c:pt idx="15">
                  <c:v>4.9672706572859209</c:v>
                </c:pt>
                <c:pt idx="16">
                  <c:v>4.9094774559370107</c:v>
                </c:pt>
                <c:pt idx="17">
                  <c:v>4.9836077763547211</c:v>
                </c:pt>
                <c:pt idx="18">
                  <c:v>4.8104971463555426</c:v>
                </c:pt>
                <c:pt idx="19">
                  <c:v>5.076311918055719</c:v>
                </c:pt>
                <c:pt idx="20">
                  <c:v>5.5235498494170896</c:v>
                </c:pt>
                <c:pt idx="21">
                  <c:v>5.0370799185757882</c:v>
                </c:pt>
                <c:pt idx="22">
                  <c:v>4.8069138124209321</c:v>
                </c:pt>
                <c:pt idx="23">
                  <c:v>5.0044716360773709</c:v>
                </c:pt>
                <c:pt idx="24">
                  <c:v>4.5018180629950146</c:v>
                </c:pt>
                <c:pt idx="25">
                  <c:v>4.6387554209360466</c:v>
                </c:pt>
                <c:pt idx="26">
                  <c:v>4.4744615698181418</c:v>
                </c:pt>
                <c:pt idx="27">
                  <c:v>4.0989937306259687</c:v>
                </c:pt>
                <c:pt idx="28">
                  <c:v>3.2454430591756593</c:v>
                </c:pt>
                <c:pt idx="29">
                  <c:v>2.6343145904204004</c:v>
                </c:pt>
                <c:pt idx="30">
                  <c:v>2.4494825781373235</c:v>
                </c:pt>
                <c:pt idx="31">
                  <c:v>2.6710999833987454</c:v>
                </c:pt>
                <c:pt idx="32">
                  <c:v>3.138048829899958</c:v>
                </c:pt>
                <c:pt idx="33">
                  <c:v>3.451400279343841</c:v>
                </c:pt>
                <c:pt idx="34">
                  <c:v>3.4856283903163794</c:v>
                </c:pt>
                <c:pt idx="35">
                  <c:v>3.3444897859413873</c:v>
                </c:pt>
                <c:pt idx="36">
                  <c:v>3.5467760415651375</c:v>
                </c:pt>
                <c:pt idx="37">
                  <c:v>3.3596392775327826</c:v>
                </c:pt>
                <c:pt idx="38">
                  <c:v>3.1484385849493481</c:v>
                </c:pt>
                <c:pt idx="39">
                  <c:v>3.1534181530693037</c:v>
                </c:pt>
                <c:pt idx="40">
                  <c:v>3.0851629353365326</c:v>
                </c:pt>
                <c:pt idx="41">
                  <c:v>3.2394985955189823</c:v>
                </c:pt>
                <c:pt idx="42">
                  <c:v>3.175234507369892</c:v>
                </c:pt>
                <c:pt idx="43">
                  <c:v>3.2004918305775609</c:v>
                </c:pt>
                <c:pt idx="44">
                  <c:v>3.1898616798402415</c:v>
                </c:pt>
                <c:pt idx="45">
                  <c:v>3.3543224543546231</c:v>
                </c:pt>
                <c:pt idx="46">
                  <c:v>3.2878926435654043</c:v>
                </c:pt>
                <c:pt idx="47">
                  <c:v>3.2773928254375857</c:v>
                </c:pt>
                <c:pt idx="48">
                  <c:v>3.3580335672885733</c:v>
                </c:pt>
                <c:pt idx="49">
                  <c:v>3.2934294614878312</c:v>
                </c:pt>
                <c:pt idx="50">
                  <c:v>3.2165686177079977</c:v>
                </c:pt>
                <c:pt idx="51">
                  <c:v>3.1782604829552903</c:v>
                </c:pt>
                <c:pt idx="52">
                  <c:v>3.1580312804843107</c:v>
                </c:pt>
                <c:pt idx="53">
                  <c:v>3.0357722413029129</c:v>
                </c:pt>
                <c:pt idx="54">
                  <c:v>3.061941990493811</c:v>
                </c:pt>
                <c:pt idx="55">
                  <c:v>3.1265335342524034</c:v>
                </c:pt>
                <c:pt idx="56">
                  <c:v>3.050318636349866</c:v>
                </c:pt>
                <c:pt idx="57">
                  <c:v>2.9730752531798417</c:v>
                </c:pt>
                <c:pt idx="58">
                  <c:v>2.9670887237756434</c:v>
                </c:pt>
                <c:pt idx="59">
                  <c:v>3.044462714270312</c:v>
                </c:pt>
                <c:pt idx="60">
                  <c:v>2.9508671823608696</c:v>
                </c:pt>
                <c:pt idx="61">
                  <c:v>2.7591843047933264</c:v>
                </c:pt>
                <c:pt idx="62">
                  <c:v>2.7348585505694345</c:v>
                </c:pt>
                <c:pt idx="63">
                  <c:v>2.7981488634847262</c:v>
                </c:pt>
                <c:pt idx="64">
                  <c:v>2.7865414752046602</c:v>
                </c:pt>
                <c:pt idx="65">
                  <c:v>2.7445807408877485</c:v>
                </c:pt>
                <c:pt idx="66">
                  <c:v>2.8355083560937082</c:v>
                </c:pt>
                <c:pt idx="67">
                  <c:v>3.036151553883581</c:v>
                </c:pt>
                <c:pt idx="68">
                  <c:v>3.0246816487760815</c:v>
                </c:pt>
                <c:pt idx="69">
                  <c:v>3.1404253358388954</c:v>
                </c:pt>
                <c:pt idx="70">
                  <c:v>3.1515612115849807</c:v>
                </c:pt>
                <c:pt idx="71">
                  <c:v>3.0221391613747115</c:v>
                </c:pt>
                <c:pt idx="72">
                  <c:v>3.1119562152189122</c:v>
                </c:pt>
                <c:pt idx="73">
                  <c:v>3.3119586809773263</c:v>
                </c:pt>
                <c:pt idx="74">
                  <c:v>3.361922100483409</c:v>
                </c:pt>
                <c:pt idx="75">
                  <c:v>3.3403864466856841</c:v>
                </c:pt>
                <c:pt idx="76">
                  <c:v>3.4352942715314629</c:v>
                </c:pt>
                <c:pt idx="77">
                  <c:v>3.4394353436409801</c:v>
                </c:pt>
                <c:pt idx="78">
                  <c:v>3.5108147339614564</c:v>
                </c:pt>
                <c:pt idx="79">
                  <c:v>3.5186653027558887</c:v>
                </c:pt>
                <c:pt idx="80">
                  <c:v>3.5460616744022881</c:v>
                </c:pt>
                <c:pt idx="81">
                  <c:v>3.4864353295961625</c:v>
                </c:pt>
                <c:pt idx="82">
                  <c:v>3.5344521713151731</c:v>
                </c:pt>
                <c:pt idx="83">
                  <c:v>3.6272661354087936</c:v>
                </c:pt>
                <c:pt idx="84">
                  <c:v>3.7353633646971058</c:v>
                </c:pt>
                <c:pt idx="85">
                  <c:v>3.9203035847513159</c:v>
                </c:pt>
                <c:pt idx="86">
                  <c:v>4.1658795826836084</c:v>
                </c:pt>
                <c:pt idx="87">
                  <c:v>4.1532901660874142</c:v>
                </c:pt>
                <c:pt idx="88">
                  <c:v>4.0569935441667457</c:v>
                </c:pt>
                <c:pt idx="89">
                  <c:v>3.905075182650906</c:v>
                </c:pt>
                <c:pt idx="90">
                  <c:v>3.9513513168889198</c:v>
                </c:pt>
                <c:pt idx="91">
                  <c:v>4.2376425993486757</c:v>
                </c:pt>
                <c:pt idx="92">
                  <c:v>4.4942446232382256</c:v>
                </c:pt>
                <c:pt idx="93">
                  <c:v>4.6044402672987683</c:v>
                </c:pt>
                <c:pt idx="94">
                  <c:v>4.6255366413691972</c:v>
                </c:pt>
                <c:pt idx="95">
                  <c:v>4.1632326318430453</c:v>
                </c:pt>
                <c:pt idx="96">
                  <c:v>3.9053677622421086</c:v>
                </c:pt>
                <c:pt idx="97">
                  <c:v>3.8977103232864847</c:v>
                </c:pt>
                <c:pt idx="98">
                  <c:v>3.8531559506033926</c:v>
                </c:pt>
                <c:pt idx="99">
                  <c:v>3.8622663214135282</c:v>
                </c:pt>
                <c:pt idx="100">
                  <c:v>4.2555202081068515</c:v>
                </c:pt>
                <c:pt idx="101">
                  <c:v>4.4878297533320524</c:v>
                </c:pt>
                <c:pt idx="102">
                  <c:v>4.551589977833701</c:v>
                </c:pt>
                <c:pt idx="103">
                  <c:v>4.7059898865043888</c:v>
                </c:pt>
                <c:pt idx="104">
                  <c:v>4.8955362406397063</c:v>
                </c:pt>
                <c:pt idx="105">
                  <c:v>5.0267072401068358</c:v>
                </c:pt>
              </c:numCache>
            </c:numRef>
          </c:val>
          <c:smooth val="0"/>
          <c:extLst>
            <c:ext xmlns:c16="http://schemas.microsoft.com/office/drawing/2014/chart" uri="{C3380CC4-5D6E-409C-BE32-E72D297353CC}">
              <c16:uniqueId val="{00000000-A759-FE42-B38E-29A93E41DEDC}"/>
            </c:ext>
          </c:extLst>
        </c:ser>
        <c:ser>
          <c:idx val="1"/>
          <c:order val="1"/>
          <c:spPr>
            <a:ln>
              <a:solidFill>
                <a:sysClr val="windowText" lastClr="000000"/>
              </a:solidFill>
            </a:ln>
          </c:spPr>
          <c:marker>
            <c:symbol val="circle"/>
            <c:size val="8"/>
            <c:spPr>
              <a:solidFill>
                <a:sysClr val="window" lastClr="FFFFFF"/>
              </a:solidFill>
              <a:ln>
                <a:solidFill>
                  <a:sysClr val="windowText" lastClr="000000"/>
                </a:solidFill>
              </a:ln>
            </c:spPr>
          </c:marke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DataFig1!$J$3:$J$108</c:f>
              <c:numCache>
                <c:formatCode>General</c:formatCode>
                <c:ptCount val="106"/>
                <c:pt idx="17" formatCode="0%">
                  <c:v>2.9548736462093865</c:v>
                </c:pt>
                <c:pt idx="18" formatCode="0%">
                  <c:v>3.2872662774369967</c:v>
                </c:pt>
                <c:pt idx="19" formatCode="0%">
                  <c:v>3.8322769380789858</c:v>
                </c:pt>
                <c:pt idx="20" formatCode="0%">
                  <c:v>3.9253960143076143</c:v>
                </c:pt>
                <c:pt idx="21" formatCode="0%">
                  <c:v>3.3898450503629221</c:v>
                </c:pt>
                <c:pt idx="22" formatCode="0%">
                  <c:v>3.0008140867153115</c:v>
                </c:pt>
                <c:pt idx="23" formatCode="0%">
                  <c:v>2.7952708729979099</c:v>
                </c:pt>
                <c:pt idx="24" formatCode="0%">
                  <c:v>2.7022988368339891</c:v>
                </c:pt>
                <c:pt idx="25" formatCode="0%">
                  <c:v>3.0107261583212135</c:v>
                </c:pt>
                <c:pt idx="26" formatCode="0%">
                  <c:v>2.8368622216829458</c:v>
                </c:pt>
                <c:pt idx="27" formatCode="0%">
                  <c:v>2.6765133224816191</c:v>
                </c:pt>
                <c:pt idx="28" formatCode="0%">
                  <c:v>2.2889964548677395</c:v>
                </c:pt>
                <c:pt idx="29" formatCode="0%">
                  <c:v>1.9201107895065013</c:v>
                </c:pt>
                <c:pt idx="30" formatCode="0%">
                  <c:v>1.6542919715827147</c:v>
                </c:pt>
                <c:pt idx="31" formatCode="0%">
                  <c:v>1.6087926091111822</c:v>
                </c:pt>
                <c:pt idx="32" formatCode="0%">
                  <c:v>1.6944564477755757</c:v>
                </c:pt>
                <c:pt idx="33" formatCode="0%">
                  <c:v>1.9551434931234597</c:v>
                </c:pt>
                <c:pt idx="34" formatCode="0%">
                  <c:v>2.1728695318250186</c:v>
                </c:pt>
                <c:pt idx="35" formatCode="0%">
                  <c:v>2.2029904145003658</c:v>
                </c:pt>
                <c:pt idx="36" formatCode="0%">
                  <c:v>2.3845874682451291</c:v>
                </c:pt>
                <c:pt idx="37" formatCode="0%">
                  <c:v>2.3196717314739455</c:v>
                </c:pt>
                <c:pt idx="38" formatCode="0%">
                  <c:v>2.2261698890897028</c:v>
                </c:pt>
                <c:pt idx="39" formatCode="0%">
                  <c:v>2.2473598351506827</c:v>
                </c:pt>
                <c:pt idx="40" formatCode="0%">
                  <c:v>2.2324596610011747</c:v>
                </c:pt>
                <c:pt idx="41" formatCode="0%">
                  <c:v>2.3250638538024284</c:v>
                </c:pt>
                <c:pt idx="42" formatCode="0%">
                  <c:v>2.2605105782343609</c:v>
                </c:pt>
                <c:pt idx="43" formatCode="0%">
                  <c:v>2.3087959965704887</c:v>
                </c:pt>
                <c:pt idx="44" formatCode="0%">
                  <c:v>2.3503579176741565</c:v>
                </c:pt>
                <c:pt idx="45" formatCode="0%">
                  <c:v>2.4276540322657314</c:v>
                </c:pt>
                <c:pt idx="46" formatCode="0%">
                  <c:v>2.3018959226111328</c:v>
                </c:pt>
                <c:pt idx="47" formatCode="0%">
                  <c:v>2.2855549917623548</c:v>
                </c:pt>
                <c:pt idx="48" formatCode="0%">
                  <c:v>2.2766309168615431</c:v>
                </c:pt>
                <c:pt idx="49" formatCode="0%">
                  <c:v>2.1893476717813876</c:v>
                </c:pt>
                <c:pt idx="50" formatCode="0%">
                  <c:v>2.139365168082239</c:v>
                </c:pt>
                <c:pt idx="51" formatCode="0%">
                  <c:v>2.0943430416447022</c:v>
                </c:pt>
                <c:pt idx="52" formatCode="0%">
                  <c:v>2.0619472116013657</c:v>
                </c:pt>
                <c:pt idx="53" formatCode="0%">
                  <c:v>2.0366357701477238</c:v>
                </c:pt>
                <c:pt idx="54" formatCode="0%">
                  <c:v>2.0823746731765458</c:v>
                </c:pt>
                <c:pt idx="55" formatCode="0%">
                  <c:v>2.0724555463615046</c:v>
                </c:pt>
                <c:pt idx="56" formatCode="0%">
                  <c:v>2.0995286704136755</c:v>
                </c:pt>
                <c:pt idx="57" formatCode="0%">
                  <c:v>2.1780288889220731</c:v>
                </c:pt>
                <c:pt idx="58" formatCode="0%">
                  <c:v>2.2059642939208146</c:v>
                </c:pt>
                <c:pt idx="59" formatCode="0%">
                  <c:v>2.2093384713505517</c:v>
                </c:pt>
                <c:pt idx="60" formatCode="0%">
                  <c:v>2.2107623497304822</c:v>
                </c:pt>
                <c:pt idx="61" formatCode="0%">
                  <c:v>2.3823405552704351</c:v>
                </c:pt>
                <c:pt idx="62" formatCode="0%">
                  <c:v>2.5084679421482923</c:v>
                </c:pt>
                <c:pt idx="63" formatCode="0%">
                  <c:v>2.4715510502841473</c:v>
                </c:pt>
                <c:pt idx="64" formatCode="0%">
                  <c:v>2.4833783271234462</c:v>
                </c:pt>
                <c:pt idx="65" formatCode="0%">
                  <c:v>2.5087248926043459</c:v>
                </c:pt>
                <c:pt idx="66" formatCode="0%">
                  <c:v>2.6061890238050709</c:v>
                </c:pt>
                <c:pt idx="67" formatCode="0%">
                  <c:v>2.7665512429582924</c:v>
                </c:pt>
                <c:pt idx="68" formatCode="0%">
                  <c:v>2.7587831538201693</c:v>
                </c:pt>
                <c:pt idx="69" formatCode="0%">
                  <c:v>2.8501307469013759</c:v>
                </c:pt>
                <c:pt idx="70" formatCode="0%">
                  <c:v>2.7685320059183134</c:v>
                </c:pt>
                <c:pt idx="71" formatCode="0%">
                  <c:v>2.5790086307189761</c:v>
                </c:pt>
                <c:pt idx="72" formatCode="0%">
                  <c:v>2.5520199807299089</c:v>
                </c:pt>
                <c:pt idx="73" formatCode="0%">
                  <c:v>2.5904928952506237</c:v>
                </c:pt>
                <c:pt idx="74" formatCode="0%">
                  <c:v>2.5709571786507865</c:v>
                </c:pt>
                <c:pt idx="75" formatCode="0%">
                  <c:v>2.5051905404692199</c:v>
                </c:pt>
                <c:pt idx="76" formatCode="0%">
                  <c:v>2.4989790181936438</c:v>
                </c:pt>
                <c:pt idx="77" formatCode="0%">
                  <c:v>2.4964103779220341</c:v>
                </c:pt>
                <c:pt idx="78" formatCode="0%">
                  <c:v>2.5069621432131539</c:v>
                </c:pt>
                <c:pt idx="79" formatCode="0%">
                  <c:v>2.4414069634411302</c:v>
                </c:pt>
                <c:pt idx="80" formatCode="0%">
                  <c:v>2.4433058901772324</c:v>
                </c:pt>
                <c:pt idx="81" formatCode="0%">
                  <c:v>2.4204434469120359</c:v>
                </c:pt>
                <c:pt idx="82" formatCode="0%">
                  <c:v>2.4205129635742857</c:v>
                </c:pt>
                <c:pt idx="83" formatCode="0%">
                  <c:v>2.3874479666986872</c:v>
                </c:pt>
                <c:pt idx="84" formatCode="0%">
                  <c:v>2.3514195960431259</c:v>
                </c:pt>
                <c:pt idx="85" formatCode="0%">
                  <c:v>2.3372272425587095</c:v>
                </c:pt>
                <c:pt idx="86" formatCode="0%">
                  <c:v>2.3468961396156383</c:v>
                </c:pt>
                <c:pt idx="87" formatCode="0%">
                  <c:v>2.3424728986844041</c:v>
                </c:pt>
                <c:pt idx="88" formatCode="0%">
                  <c:v>2.4198453664618005</c:v>
                </c:pt>
                <c:pt idx="89" formatCode="0%">
                  <c:v>2.4839059847706824</c:v>
                </c:pt>
                <c:pt idx="90" formatCode="0%">
                  <c:v>2.5061847759924691</c:v>
                </c:pt>
                <c:pt idx="91" formatCode="0%">
                  <c:v>2.5295930428828681</c:v>
                </c:pt>
                <c:pt idx="92" formatCode="0%">
                  <c:v>2.6107275688498612</c:v>
                </c:pt>
                <c:pt idx="93" formatCode="0%">
                  <c:v>2.6633915381270357</c:v>
                </c:pt>
                <c:pt idx="94" formatCode="0%">
                  <c:v>2.7314550719996378</c:v>
                </c:pt>
                <c:pt idx="95" formatCode="0%">
                  <c:v>2.8045288890908142</c:v>
                </c:pt>
                <c:pt idx="96" formatCode="0%">
                  <c:v>2.8719159986271152</c:v>
                </c:pt>
                <c:pt idx="97" formatCode="0%">
                  <c:v>2.6964637506369833</c:v>
                </c:pt>
                <c:pt idx="98" formatCode="0%">
                  <c:v>2.6254399882854451</c:v>
                </c:pt>
                <c:pt idx="99" formatCode="0%">
                  <c:v>2.5630567048288868</c:v>
                </c:pt>
                <c:pt idx="100" formatCode="0%">
                  <c:v>2.6007024646284016</c:v>
                </c:pt>
                <c:pt idx="101" formatCode="0%">
                  <c:v>2.6056320425380073</c:v>
                </c:pt>
                <c:pt idx="102" formatCode="0%">
                  <c:v>2.6091166417624998</c:v>
                </c:pt>
                <c:pt idx="103" formatCode="0%">
                  <c:v>2.6503294683824286</c:v>
                </c:pt>
                <c:pt idx="104" formatCode="0%">
                  <c:v>2.6547394031205296</c:v>
                </c:pt>
                <c:pt idx="105" formatCode="0%">
                  <c:v>2.6345600361572199</c:v>
                </c:pt>
              </c:numCache>
            </c:numRef>
          </c:val>
          <c:smooth val="0"/>
          <c:extLst>
            <c:ext xmlns:c16="http://schemas.microsoft.com/office/drawing/2014/chart" uri="{C3380CC4-5D6E-409C-BE32-E72D297353CC}">
              <c16:uniqueId val="{00000001-A759-FE42-B38E-29A93E41DEDC}"/>
            </c:ext>
          </c:extLst>
        </c:ser>
        <c:dLbls>
          <c:showLegendKey val="0"/>
          <c:showVal val="0"/>
          <c:showCatName val="0"/>
          <c:showSerName val="0"/>
          <c:showPercent val="0"/>
          <c:showBubbleSize val="0"/>
        </c:dLbls>
        <c:marker val="1"/>
        <c:smooth val="0"/>
        <c:axId val="2101385624"/>
        <c:axId val="2101383176"/>
      </c:lineChart>
      <c:catAx>
        <c:axId val="2101385624"/>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101383176"/>
        <c:crossesAt val="0"/>
        <c:auto val="1"/>
        <c:lblAlgn val="ctr"/>
        <c:lblOffset val="100"/>
        <c:tickLblSkip val="5"/>
        <c:tickMarkSkip val="5"/>
        <c:noMultiLvlLbl val="0"/>
      </c:catAx>
      <c:valAx>
        <c:axId val="2101383176"/>
        <c:scaling>
          <c:orientation val="minMax"/>
          <c:max val="5.6"/>
          <c:min val="0"/>
        </c:scaling>
        <c:delete val="0"/>
        <c:axPos val="l"/>
        <c:majorGridlines>
          <c:spPr>
            <a:ln w="3175">
              <a:solidFill>
                <a:schemeClr val="bg1">
                  <a:lumMod val="65000"/>
                </a:schemeClr>
              </a:solidFill>
              <a:prstDash val="solid"/>
            </a:ln>
          </c:spPr>
        </c:majorGridlines>
        <c:title>
          <c:tx>
            <c:rich>
              <a:bodyPr rot="-5400000" vert="horz"/>
              <a:lstStyle/>
              <a:p>
                <a:pPr>
                  <a:defRPr sz="1600"/>
                </a:pPr>
                <a:r>
                  <a:rPr lang="fr-FR" sz="1600"/>
                  <a:t>% of national income</a:t>
                </a:r>
              </a:p>
            </c:rich>
          </c:tx>
          <c:layout>
            <c:manualLayout>
              <c:xMode val="edge"/>
              <c:yMode val="edge"/>
              <c:x val="2.96388813467282E-4"/>
              <c:y val="0.28702551038586199"/>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01385624"/>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763127884876"/>
          <c:y val="7.1719278868421998E-2"/>
          <c:w val="0.86339408091229997"/>
          <c:h val="0.74117647058823499"/>
        </c:manualLayout>
      </c:layout>
      <c:lineChart>
        <c:grouping val="standard"/>
        <c:varyColors val="0"/>
        <c:ser>
          <c:idx val="0"/>
          <c:order val="0"/>
          <c:tx>
            <c:strRef>
              <c:f>DataFig4!$B$21</c:f>
              <c:strCache>
                <c:ptCount val="1"/>
                <c:pt idx="0">
                  <c:v>Kopczuk-Saez</c:v>
                </c:pt>
              </c:strCache>
            </c:strRef>
          </c:tx>
          <c:spPr>
            <a:ln w="19050">
              <a:solidFill>
                <a:srgbClr val="000000"/>
              </a:solidFill>
              <a:prstDash val="solid"/>
            </a:ln>
          </c:spPr>
          <c:marker>
            <c:symbol val="diamond"/>
            <c:size val="10"/>
            <c:spPr>
              <a:solidFill>
                <a:sysClr val="window" lastClr="FFFFFF"/>
              </a:solidFill>
              <a:ln>
                <a:solidFill>
                  <a:srgbClr val="000000"/>
                </a:solidFill>
                <a:prstDash val="solid"/>
              </a:ln>
            </c:spPr>
          </c:marker>
          <c:cat>
            <c:numRef>
              <c:f>DataFig4!$A$23:$A$87</c:f>
              <c:numCache>
                <c:formatCode>General</c:formatCode>
                <c:ptCount val="65"/>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numCache>
            </c:numRef>
          </c:cat>
          <c:val>
            <c:numRef>
              <c:f>DataFig4!$B$23:$B$87</c:f>
              <c:numCache>
                <c:formatCode>General</c:formatCode>
                <c:ptCount val="65"/>
                <c:pt idx="0">
                  <c:v>0.71984800000000004</c:v>
                </c:pt>
                <c:pt idx="1">
                  <c:v>0.71984800000000004</c:v>
                </c:pt>
                <c:pt idx="2">
                  <c:v>0.70733900000000005</c:v>
                </c:pt>
                <c:pt idx="3">
                  <c:v>0.69494</c:v>
                </c:pt>
                <c:pt idx="4">
                  <c:v>0.68271800000000005</c:v>
                </c:pt>
                <c:pt idx="5">
                  <c:v>0.67074100000000003</c:v>
                </c:pt>
                <c:pt idx="6">
                  <c:v>0.65907700000000002</c:v>
                </c:pt>
                <c:pt idx="7">
                  <c:v>0.64779600000000004</c:v>
                </c:pt>
                <c:pt idx="8">
                  <c:v>0.636961</c:v>
                </c:pt>
                <c:pt idx="9">
                  <c:v>0.626637</c:v>
                </c:pt>
                <c:pt idx="10">
                  <c:v>0.61688399999999999</c:v>
                </c:pt>
                <c:pt idx="11">
                  <c:v>0.60775699999999999</c:v>
                </c:pt>
                <c:pt idx="12">
                  <c:v>0.59930700000000003</c:v>
                </c:pt>
                <c:pt idx="13">
                  <c:v>0.59157899999999997</c:v>
                </c:pt>
                <c:pt idx="14">
                  <c:v>0.58461200000000002</c:v>
                </c:pt>
                <c:pt idx="15">
                  <c:v>0.57844099999999998</c:v>
                </c:pt>
                <c:pt idx="16">
                  <c:v>0.57309100000000002</c:v>
                </c:pt>
                <c:pt idx="17">
                  <c:v>0.56858500000000001</c:v>
                </c:pt>
                <c:pt idx="18">
                  <c:v>0.56493599999999999</c:v>
                </c:pt>
                <c:pt idx="19">
                  <c:v>0.56215499999999996</c:v>
                </c:pt>
                <c:pt idx="20">
                  <c:v>0.56024399999999996</c:v>
                </c:pt>
                <c:pt idx="21">
                  <c:v>0.55920199999999998</c:v>
                </c:pt>
                <c:pt idx="22">
                  <c:v>0.55902200000000002</c:v>
                </c:pt>
                <c:pt idx="23">
                  <c:v>0.55969400000000002</c:v>
                </c:pt>
                <c:pt idx="24">
                  <c:v>0.56120400000000004</c:v>
                </c:pt>
                <c:pt idx="25">
                  <c:v>0.56353299999999995</c:v>
                </c:pt>
                <c:pt idx="26">
                  <c:v>0.56666399999999995</c:v>
                </c:pt>
                <c:pt idx="27">
                  <c:v>0.57057100000000005</c:v>
                </c:pt>
                <c:pt idx="28">
                  <c:v>0.57523299999999999</c:v>
                </c:pt>
                <c:pt idx="29">
                  <c:v>0.58062199999999997</c:v>
                </c:pt>
                <c:pt idx="30">
                  <c:v>0.58671300000000004</c:v>
                </c:pt>
                <c:pt idx="31">
                  <c:v>0.59347899999999998</c:v>
                </c:pt>
                <c:pt idx="32">
                  <c:v>0.60089099999999995</c:v>
                </c:pt>
                <c:pt idx="33">
                  <c:v>0.60892199999999996</c:v>
                </c:pt>
                <c:pt idx="34">
                  <c:v>0.61754299999999995</c:v>
                </c:pt>
                <c:pt idx="35">
                  <c:v>0.62672799999999995</c:v>
                </c:pt>
                <c:pt idx="36">
                  <c:v>0.63644699999999998</c:v>
                </c:pt>
                <c:pt idx="37">
                  <c:v>0.64667399999999997</c:v>
                </c:pt>
                <c:pt idx="38">
                  <c:v>0.65738200000000002</c:v>
                </c:pt>
                <c:pt idx="39">
                  <c:v>0.668543</c:v>
                </c:pt>
                <c:pt idx="40">
                  <c:v>0.68013000000000001</c:v>
                </c:pt>
                <c:pt idx="41">
                  <c:v>0.69211699999999998</c:v>
                </c:pt>
                <c:pt idx="42">
                  <c:v>0.70447599999999999</c:v>
                </c:pt>
                <c:pt idx="43">
                  <c:v>0.71718199999999999</c:v>
                </c:pt>
                <c:pt idx="44">
                  <c:v>0.73020700000000005</c:v>
                </c:pt>
                <c:pt idx="45">
                  <c:v>0.74352399999999996</c:v>
                </c:pt>
                <c:pt idx="46">
                  <c:v>0.75710500000000003</c:v>
                </c:pt>
                <c:pt idx="47">
                  <c:v>0.77092300000000002</c:v>
                </c:pt>
                <c:pt idx="48">
                  <c:v>0.78494799999999998</c:v>
                </c:pt>
                <c:pt idx="49">
                  <c:v>0.799153</c:v>
                </c:pt>
                <c:pt idx="50">
                  <c:v>0.81350599999999995</c:v>
                </c:pt>
                <c:pt idx="51">
                  <c:v>0.82797900000000002</c:v>
                </c:pt>
                <c:pt idx="52">
                  <c:v>0.84253999999999996</c:v>
                </c:pt>
                <c:pt idx="53">
                  <c:v>0.857159</c:v>
                </c:pt>
                <c:pt idx="54">
                  <c:v>0.87180400000000002</c:v>
                </c:pt>
                <c:pt idx="55">
                  <c:v>0.88644500000000004</c:v>
                </c:pt>
                <c:pt idx="56">
                  <c:v>0.90105199999999996</c:v>
                </c:pt>
                <c:pt idx="57">
                  <c:v>0.91559500000000005</c:v>
                </c:pt>
                <c:pt idx="58">
                  <c:v>0.93004799999999999</c:v>
                </c:pt>
                <c:pt idx="59">
                  <c:v>0.94438500000000003</c:v>
                </c:pt>
                <c:pt idx="60">
                  <c:v>0.95858699999999997</c:v>
                </c:pt>
                <c:pt idx="61">
                  <c:v>0.97263699999999997</c:v>
                </c:pt>
                <c:pt idx="62">
                  <c:v>0.98652499999999999</c:v>
                </c:pt>
                <c:pt idx="63">
                  <c:v>1</c:v>
                </c:pt>
                <c:pt idx="64">
                  <c:v>1</c:v>
                </c:pt>
              </c:numCache>
            </c:numRef>
          </c:val>
          <c:smooth val="0"/>
          <c:extLst>
            <c:ext xmlns:c16="http://schemas.microsoft.com/office/drawing/2014/chart" uri="{C3380CC4-5D6E-409C-BE32-E72D297353CC}">
              <c16:uniqueId val="{00000000-AE35-1842-843B-1662A2014C02}"/>
            </c:ext>
          </c:extLst>
        </c:ser>
        <c:ser>
          <c:idx val="1"/>
          <c:order val="1"/>
          <c:tx>
            <c:strRef>
              <c:f>DataFig4!$J$21</c:f>
              <c:strCache>
                <c:ptCount val="1"/>
                <c:pt idx="0">
                  <c:v>P80-90</c:v>
                </c:pt>
              </c:strCache>
            </c:strRef>
          </c:tx>
          <c:spPr>
            <a:ln w="19050">
              <a:solidFill>
                <a:srgbClr val="FF0000"/>
              </a:solidFill>
            </a:ln>
          </c:spPr>
          <c:marker>
            <c:symbol val="diamond"/>
            <c:size val="10"/>
            <c:spPr>
              <a:solidFill>
                <a:srgbClr val="FF0000"/>
              </a:solidFill>
              <a:ln>
                <a:solidFill>
                  <a:srgbClr val="FF0000"/>
                </a:solidFill>
              </a:ln>
            </c:spPr>
          </c:marker>
          <c:cat>
            <c:numRef>
              <c:f>DataFig4!$A$23:$A$87</c:f>
              <c:numCache>
                <c:formatCode>General</c:formatCode>
                <c:ptCount val="65"/>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numCache>
            </c:numRef>
          </c:cat>
          <c:val>
            <c:numRef>
              <c:f>DataFig4!$J$23:$J$87</c:f>
              <c:numCache>
                <c:formatCode>General</c:formatCode>
                <c:ptCount val="65"/>
                <c:pt idx="16">
                  <c:v>0.38308340000000002</c:v>
                </c:pt>
                <c:pt idx="17">
                  <c:v>0.3906657</c:v>
                </c:pt>
                <c:pt idx="18">
                  <c:v>0.45033849999999997</c:v>
                </c:pt>
                <c:pt idx="19">
                  <c:v>0.39578200000000002</c:v>
                </c:pt>
                <c:pt idx="20">
                  <c:v>0.4059162</c:v>
                </c:pt>
                <c:pt idx="21">
                  <c:v>0.41054570000000001</c:v>
                </c:pt>
                <c:pt idx="22">
                  <c:v>0.41916429999999999</c:v>
                </c:pt>
                <c:pt idx="23">
                  <c:v>0.40717609999999999</c:v>
                </c:pt>
                <c:pt idx="24">
                  <c:v>0.39331529999999998</c:v>
                </c:pt>
                <c:pt idx="25">
                  <c:v>0.40521279999999998</c:v>
                </c:pt>
                <c:pt idx="26">
                  <c:v>0.41839490000000001</c:v>
                </c:pt>
                <c:pt idx="27">
                  <c:v>0.42587900000000001</c:v>
                </c:pt>
                <c:pt idx="28">
                  <c:v>0.40767239999999999</c:v>
                </c:pt>
                <c:pt idx="29">
                  <c:v>0.4187382</c:v>
                </c:pt>
                <c:pt idx="30">
                  <c:v>0.42287530000000001</c:v>
                </c:pt>
                <c:pt idx="31">
                  <c:v>0.43355630000000001</c:v>
                </c:pt>
                <c:pt idx="32">
                  <c:v>0.43258429999999998</c:v>
                </c:pt>
                <c:pt idx="33">
                  <c:v>0.48906159999999999</c:v>
                </c:pt>
                <c:pt idx="34">
                  <c:v>0.45623599999999997</c:v>
                </c:pt>
                <c:pt idx="35">
                  <c:v>0.45813619999999999</c:v>
                </c:pt>
                <c:pt idx="36">
                  <c:v>0.48478860000000001</c:v>
                </c:pt>
                <c:pt idx="37">
                  <c:v>0.50105049999999995</c:v>
                </c:pt>
                <c:pt idx="38">
                  <c:v>0.50993569999999999</c:v>
                </c:pt>
                <c:pt idx="39">
                  <c:v>0.51624199999999998</c:v>
                </c:pt>
                <c:pt idx="40">
                  <c:v>0.53655299999999995</c:v>
                </c:pt>
                <c:pt idx="41">
                  <c:v>0.55920800000000004</c:v>
                </c:pt>
                <c:pt idx="42">
                  <c:v>0.57011489999999998</c:v>
                </c:pt>
                <c:pt idx="43">
                  <c:v>0.57725510000000002</c:v>
                </c:pt>
                <c:pt idx="44">
                  <c:v>0.59865179999999996</c:v>
                </c:pt>
                <c:pt idx="45">
                  <c:v>0.59296409999999999</c:v>
                </c:pt>
                <c:pt idx="46">
                  <c:v>0.61801729999999999</c:v>
                </c:pt>
                <c:pt idx="47">
                  <c:v>0.65519019999999994</c:v>
                </c:pt>
                <c:pt idx="48">
                  <c:v>0.66002450000000001</c:v>
                </c:pt>
                <c:pt idx="49">
                  <c:v>0.66755889999999996</c:v>
                </c:pt>
                <c:pt idx="50">
                  <c:v>0.6968818</c:v>
                </c:pt>
                <c:pt idx="51">
                  <c:v>0.71088280000000004</c:v>
                </c:pt>
                <c:pt idx="52">
                  <c:v>0.72851160000000004</c:v>
                </c:pt>
              </c:numCache>
            </c:numRef>
          </c:val>
          <c:smooth val="0"/>
          <c:extLst>
            <c:ext xmlns:c16="http://schemas.microsoft.com/office/drawing/2014/chart" uri="{C3380CC4-5D6E-409C-BE32-E72D297353CC}">
              <c16:uniqueId val="{00000001-AE35-1842-843B-1662A2014C02}"/>
            </c:ext>
          </c:extLst>
        </c:ser>
        <c:ser>
          <c:idx val="2"/>
          <c:order val="2"/>
          <c:tx>
            <c:strRef>
              <c:f>DataFig4!$K$21</c:f>
              <c:strCache>
                <c:ptCount val="1"/>
                <c:pt idx="0">
                  <c:v>P90-99</c:v>
                </c:pt>
              </c:strCache>
            </c:strRef>
          </c:tx>
          <c:spPr>
            <a:ln w="19050">
              <a:solidFill>
                <a:sysClr val="windowText" lastClr="000000">
                  <a:lumMod val="50000"/>
                  <a:lumOff val="50000"/>
                </a:sysClr>
              </a:solidFill>
            </a:ln>
          </c:spPr>
          <c:marker>
            <c:symbol val="triangle"/>
            <c:size val="10"/>
            <c:spPr>
              <a:solidFill>
                <a:sysClr val="windowText" lastClr="000000">
                  <a:lumMod val="50000"/>
                  <a:lumOff val="50000"/>
                </a:sysClr>
              </a:solidFill>
              <a:ln>
                <a:solidFill>
                  <a:sysClr val="windowText" lastClr="000000">
                    <a:lumMod val="50000"/>
                    <a:lumOff val="50000"/>
                  </a:sysClr>
                </a:solidFill>
              </a:ln>
            </c:spPr>
          </c:marker>
          <c:cat>
            <c:numRef>
              <c:f>DataFig4!$A$23:$A$87</c:f>
              <c:numCache>
                <c:formatCode>General</c:formatCode>
                <c:ptCount val="65"/>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numCache>
            </c:numRef>
          </c:cat>
          <c:val>
            <c:numRef>
              <c:f>DataFig4!$K$23:$K$87</c:f>
              <c:numCache>
                <c:formatCode>General</c:formatCode>
                <c:ptCount val="65"/>
                <c:pt idx="16">
                  <c:v>0.30457060000000002</c:v>
                </c:pt>
                <c:pt idx="17">
                  <c:v>0.29361720000000002</c:v>
                </c:pt>
                <c:pt idx="18">
                  <c:v>0.32768969999999997</c:v>
                </c:pt>
                <c:pt idx="19">
                  <c:v>0.33858480000000002</c:v>
                </c:pt>
                <c:pt idx="20">
                  <c:v>0.29562919999999998</c:v>
                </c:pt>
                <c:pt idx="21">
                  <c:v>0.32503369999999998</c:v>
                </c:pt>
                <c:pt idx="22">
                  <c:v>0.31531550000000003</c:v>
                </c:pt>
                <c:pt idx="23">
                  <c:v>0.32914529999999997</c:v>
                </c:pt>
                <c:pt idx="24">
                  <c:v>0.337088</c:v>
                </c:pt>
                <c:pt idx="25">
                  <c:v>0.3381401</c:v>
                </c:pt>
                <c:pt idx="26">
                  <c:v>0.33195340000000001</c:v>
                </c:pt>
                <c:pt idx="27">
                  <c:v>0.3348045</c:v>
                </c:pt>
                <c:pt idx="28">
                  <c:v>0.36539579999999999</c:v>
                </c:pt>
                <c:pt idx="29">
                  <c:v>0.34762599999999999</c:v>
                </c:pt>
                <c:pt idx="30">
                  <c:v>0.33943010000000001</c:v>
                </c:pt>
                <c:pt idx="31">
                  <c:v>0.35652230000000001</c:v>
                </c:pt>
                <c:pt idx="32">
                  <c:v>0.33059880000000003</c:v>
                </c:pt>
                <c:pt idx="33">
                  <c:v>0.35298679999999999</c:v>
                </c:pt>
                <c:pt idx="34">
                  <c:v>0.35834139999999998</c:v>
                </c:pt>
                <c:pt idx="35">
                  <c:v>0.38683630000000002</c:v>
                </c:pt>
                <c:pt idx="36">
                  <c:v>0.38829780000000003</c:v>
                </c:pt>
                <c:pt idx="37">
                  <c:v>0.3882719</c:v>
                </c:pt>
                <c:pt idx="38">
                  <c:v>0.40838370000000002</c:v>
                </c:pt>
                <c:pt idx="39">
                  <c:v>0.40569050000000001</c:v>
                </c:pt>
                <c:pt idx="40">
                  <c:v>0.42590790000000001</c:v>
                </c:pt>
                <c:pt idx="41">
                  <c:v>0.44312509999999999</c:v>
                </c:pt>
                <c:pt idx="42">
                  <c:v>0.45466139999999999</c:v>
                </c:pt>
                <c:pt idx="43">
                  <c:v>0.45913680000000001</c:v>
                </c:pt>
                <c:pt idx="44">
                  <c:v>0.47545589999999999</c:v>
                </c:pt>
                <c:pt idx="45">
                  <c:v>0.49378349999999999</c:v>
                </c:pt>
                <c:pt idx="46">
                  <c:v>0.49207089999999998</c:v>
                </c:pt>
                <c:pt idx="47">
                  <c:v>0.52998909999999999</c:v>
                </c:pt>
                <c:pt idx="48">
                  <c:v>0.52887410000000001</c:v>
                </c:pt>
                <c:pt idx="49">
                  <c:v>0.55027510000000002</c:v>
                </c:pt>
                <c:pt idx="50">
                  <c:v>0.5459813</c:v>
                </c:pt>
                <c:pt idx="51">
                  <c:v>0.58751810000000004</c:v>
                </c:pt>
                <c:pt idx="52">
                  <c:v>0.58874490000000002</c:v>
                </c:pt>
              </c:numCache>
            </c:numRef>
          </c:val>
          <c:smooth val="0"/>
          <c:extLst>
            <c:ext xmlns:c16="http://schemas.microsoft.com/office/drawing/2014/chart" uri="{C3380CC4-5D6E-409C-BE32-E72D297353CC}">
              <c16:uniqueId val="{00000002-AE35-1842-843B-1662A2014C02}"/>
            </c:ext>
          </c:extLst>
        </c:ser>
        <c:ser>
          <c:idx val="3"/>
          <c:order val="3"/>
          <c:tx>
            <c:strRef>
              <c:f>DataFig4!$L$21</c:f>
              <c:strCache>
                <c:ptCount val="1"/>
                <c:pt idx="0">
                  <c:v>Top 1%</c:v>
                </c:pt>
              </c:strCache>
            </c:strRef>
          </c:tx>
          <c:spPr>
            <a:ln w="19050">
              <a:solidFill>
                <a:srgbClr val="3366FF"/>
              </a:solidFill>
            </a:ln>
          </c:spPr>
          <c:marker>
            <c:symbol val="triangle"/>
            <c:size val="10"/>
            <c:spPr>
              <a:solidFill>
                <a:sysClr val="window" lastClr="FFFFFF"/>
              </a:solidFill>
              <a:ln>
                <a:solidFill>
                  <a:srgbClr val="3366FF"/>
                </a:solidFill>
              </a:ln>
            </c:spPr>
          </c:marker>
          <c:cat>
            <c:numRef>
              <c:f>DataFig4!$A$23:$A$87</c:f>
              <c:numCache>
                <c:formatCode>General</c:formatCode>
                <c:ptCount val="65"/>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numCache>
            </c:numRef>
          </c:cat>
          <c:val>
            <c:numRef>
              <c:f>DataFig4!$L$23:$L$87</c:f>
              <c:numCache>
                <c:formatCode>General</c:formatCode>
                <c:ptCount val="65"/>
                <c:pt idx="16">
                  <c:v>0.30495080000000002</c:v>
                </c:pt>
                <c:pt idx="17">
                  <c:v>0.26242149999999997</c:v>
                </c:pt>
                <c:pt idx="18">
                  <c:v>0.23447889999999999</c:v>
                </c:pt>
                <c:pt idx="19">
                  <c:v>0.21973280000000001</c:v>
                </c:pt>
                <c:pt idx="20">
                  <c:v>0.2380824</c:v>
                </c:pt>
                <c:pt idx="21">
                  <c:v>0.26054149999999998</c:v>
                </c:pt>
                <c:pt idx="22">
                  <c:v>0.2679781</c:v>
                </c:pt>
                <c:pt idx="23">
                  <c:v>0.2496855</c:v>
                </c:pt>
                <c:pt idx="24">
                  <c:v>0.24616199999999999</c:v>
                </c:pt>
                <c:pt idx="25">
                  <c:v>0.25453500000000001</c:v>
                </c:pt>
                <c:pt idx="26">
                  <c:v>0.25473750000000001</c:v>
                </c:pt>
                <c:pt idx="27">
                  <c:v>0.26646540000000002</c:v>
                </c:pt>
                <c:pt idx="28">
                  <c:v>0.27929739999999997</c:v>
                </c:pt>
                <c:pt idx="29">
                  <c:v>0.27576620000000002</c:v>
                </c:pt>
                <c:pt idx="30">
                  <c:v>0.27978769999999997</c:v>
                </c:pt>
                <c:pt idx="31">
                  <c:v>0.28749560000000002</c:v>
                </c:pt>
                <c:pt idx="32">
                  <c:v>0.28812539999999998</c:v>
                </c:pt>
                <c:pt idx="33">
                  <c:v>0.29596860000000003</c:v>
                </c:pt>
                <c:pt idx="34">
                  <c:v>0.30295610000000001</c:v>
                </c:pt>
                <c:pt idx="35">
                  <c:v>0.29477310000000001</c:v>
                </c:pt>
                <c:pt idx="36">
                  <c:v>0.29098849999999998</c:v>
                </c:pt>
                <c:pt idx="37">
                  <c:v>0.2956416</c:v>
                </c:pt>
                <c:pt idx="38">
                  <c:v>0.30974420000000003</c:v>
                </c:pt>
                <c:pt idx="39">
                  <c:v>0.32560250000000002</c:v>
                </c:pt>
                <c:pt idx="40">
                  <c:v>0.3409798</c:v>
                </c:pt>
                <c:pt idx="41">
                  <c:v>0.34351169999999998</c:v>
                </c:pt>
                <c:pt idx="42">
                  <c:v>0.34385110000000002</c:v>
                </c:pt>
                <c:pt idx="43">
                  <c:v>0.36416019999999999</c:v>
                </c:pt>
                <c:pt idx="44">
                  <c:v>0.39694239999999997</c:v>
                </c:pt>
                <c:pt idx="45">
                  <c:v>0.4150701</c:v>
                </c:pt>
                <c:pt idx="46">
                  <c:v>0.41610160000000002</c:v>
                </c:pt>
                <c:pt idx="47">
                  <c:v>0.42009999999999997</c:v>
                </c:pt>
                <c:pt idx="48">
                  <c:v>0.43238840000000001</c:v>
                </c:pt>
                <c:pt idx="49">
                  <c:v>0.46100069999999999</c:v>
                </c:pt>
                <c:pt idx="50">
                  <c:v>0.48449789999999998</c:v>
                </c:pt>
                <c:pt idx="51">
                  <c:v>0.48628090000000002</c:v>
                </c:pt>
                <c:pt idx="52">
                  <c:v>0.48120220000000002</c:v>
                </c:pt>
              </c:numCache>
            </c:numRef>
          </c:val>
          <c:smooth val="0"/>
          <c:extLst>
            <c:ext xmlns:c16="http://schemas.microsoft.com/office/drawing/2014/chart" uri="{C3380CC4-5D6E-409C-BE32-E72D297353CC}">
              <c16:uniqueId val="{00000003-AE35-1842-843B-1662A2014C02}"/>
            </c:ext>
          </c:extLst>
        </c:ser>
        <c:dLbls>
          <c:showLegendKey val="0"/>
          <c:showVal val="0"/>
          <c:showCatName val="0"/>
          <c:showSerName val="0"/>
          <c:showPercent val="0"/>
          <c:showBubbleSize val="0"/>
        </c:dLbls>
        <c:marker val="1"/>
        <c:smooth val="0"/>
        <c:axId val="-2115129784"/>
        <c:axId val="-2115136552"/>
      </c:lineChart>
      <c:catAx>
        <c:axId val="-2115129784"/>
        <c:scaling>
          <c:orientation val="minMax"/>
        </c:scaling>
        <c:delete val="0"/>
        <c:axPos val="b"/>
        <c:majorGridlines>
          <c:spPr>
            <a:ln w="12700">
              <a:solidFill>
                <a:schemeClr val="bg1">
                  <a:lumMod val="65000"/>
                </a:schemeClr>
              </a:solidFill>
              <a:prstDash val="sysDash"/>
            </a:ln>
          </c:spPr>
        </c:majorGridlines>
        <c:title>
          <c:tx>
            <c:rich>
              <a:bodyPr/>
              <a:lstStyle/>
              <a:p>
                <a:pPr>
                  <a:defRPr/>
                </a:pPr>
                <a:r>
                  <a:rPr lang="en-US" sz="2000"/>
                  <a:t>age</a:t>
                </a:r>
              </a:p>
            </c:rich>
          </c:tx>
          <c:layout>
            <c:manualLayout>
              <c:xMode val="edge"/>
              <c:yMode val="edge"/>
              <c:x val="0.48044691827314701"/>
              <c:y val="0.89988687782805399"/>
            </c:manualLayout>
          </c:layout>
          <c:overlay val="0"/>
        </c:title>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115136552"/>
        <c:crosses val="autoZero"/>
        <c:auto val="1"/>
        <c:lblAlgn val="ctr"/>
        <c:lblOffset val="100"/>
        <c:tickLblSkip val="4"/>
        <c:tickMarkSkip val="4"/>
        <c:noMultiLvlLbl val="0"/>
      </c:catAx>
      <c:valAx>
        <c:axId val="-2115136552"/>
        <c:scaling>
          <c:orientation val="minMax"/>
          <c:max val="1"/>
        </c:scaling>
        <c:delete val="0"/>
        <c:axPos val="l"/>
        <c:majorGridlines>
          <c:spPr>
            <a:ln w="3175">
              <a:solidFill>
                <a:schemeClr val="bg1">
                  <a:lumMod val="65000"/>
                </a:schemeClr>
              </a:solidFill>
              <a:prstDash val="solid"/>
            </a:ln>
          </c:spPr>
        </c:majorGridlines>
        <c:title>
          <c:tx>
            <c:rich>
              <a:bodyPr rot="-5400000" vert="horz"/>
              <a:lstStyle/>
              <a:p>
                <a:pPr>
                  <a:defRPr/>
                </a:pPr>
                <a:r>
                  <a:rPr lang="en-US" sz="2000"/>
                  <a:t>Mortality rate (relative to average)</a:t>
                </a:r>
              </a:p>
            </c:rich>
          </c:tx>
          <c:overlay val="0"/>
        </c:title>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15129784"/>
        <c:crosses val="autoZero"/>
        <c:crossBetween val="midCat"/>
      </c:valAx>
      <c:spPr>
        <a:solidFill>
          <a:srgbClr val="FFFFFF"/>
        </a:solidFill>
        <a:ln w="3175">
          <a:noFill/>
          <a:prstDash val="solid"/>
        </a:ln>
      </c:spPr>
    </c:plotArea>
    <c:legend>
      <c:legendPos val="r"/>
      <c:layout>
        <c:manualLayout>
          <c:xMode val="edge"/>
          <c:yMode val="edge"/>
          <c:x val="0.12"/>
          <c:y val="0.41853457797413302"/>
          <c:w val="0.244137931034483"/>
          <c:h val="0.30320233726440299"/>
        </c:manualLayout>
      </c:layout>
      <c:overlay val="1"/>
      <c:txPr>
        <a:bodyPr/>
        <a:lstStyle/>
        <a:p>
          <a:pPr>
            <a:defRPr sz="1800"/>
          </a:pPr>
          <a:endParaRPr lang="it-IT"/>
        </a:p>
      </c:txPr>
    </c:legend>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763127884876"/>
          <c:y val="7.1719278868421998E-2"/>
          <c:w val="0.86339408091229997"/>
          <c:h val="0.74117647058823499"/>
        </c:manualLayout>
      </c:layout>
      <c:lineChart>
        <c:grouping val="standard"/>
        <c:varyColors val="0"/>
        <c:ser>
          <c:idx val="3"/>
          <c:order val="0"/>
          <c:tx>
            <c:strRef>
              <c:f>DataFig2!$F$2</c:f>
              <c:strCache>
                <c:ptCount val="1"/>
                <c:pt idx="0">
                  <c:v>Estate multiplier (raw)</c:v>
                </c:pt>
              </c:strCache>
            </c:strRef>
          </c:tx>
          <c:spPr>
            <a:ln w="19050">
              <a:solidFill>
                <a:srgbClr val="3366FF"/>
              </a:solidFill>
            </a:ln>
          </c:spPr>
          <c:marker>
            <c:symbol val="triangle"/>
            <c:size val="10"/>
            <c:spPr>
              <a:solidFill>
                <a:sysClr val="window" lastClr="FFFFFF"/>
              </a:solidFill>
              <a:ln>
                <a:solidFill>
                  <a:srgbClr val="3366FF"/>
                </a:solidFill>
              </a:ln>
            </c:spPr>
          </c:marker>
          <c:cat>
            <c:numRef>
              <c:f>DataFig2!$A$66:$A$106</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formatCode="0">
                  <c:v>2012</c:v>
                </c:pt>
                <c:pt idx="37" formatCode="0">
                  <c:v>2013</c:v>
                </c:pt>
                <c:pt idx="38" formatCode="0">
                  <c:v>2014</c:v>
                </c:pt>
                <c:pt idx="39" formatCode="0">
                  <c:v>2015</c:v>
                </c:pt>
                <c:pt idx="40" formatCode="0">
                  <c:v>2016</c:v>
                </c:pt>
              </c:numCache>
            </c:numRef>
          </c:cat>
          <c:val>
            <c:numRef>
              <c:f>DataFig2!$J$66:$J$106</c:f>
              <c:numCache>
                <c:formatCode>0.0%</c:formatCode>
                <c:ptCount val="41"/>
                <c:pt idx="0">
                  <c:v>7.7232926516130604E-2</c:v>
                </c:pt>
                <c:pt idx="5">
                  <c:v>7.7726786830552674E-2</c:v>
                </c:pt>
                <c:pt idx="6">
                  <c:v>7.8301819300812564E-2</c:v>
                </c:pt>
                <c:pt idx="7">
                  <c:v>9.1233038969616709E-2</c:v>
                </c:pt>
                <c:pt idx="8">
                  <c:v>9.3526438238784662E-2</c:v>
                </c:pt>
                <c:pt idx="9">
                  <c:v>0.10510393866594732</c:v>
                </c:pt>
                <c:pt idx="10">
                  <c:v>0.10782557607650003</c:v>
                </c:pt>
                <c:pt idx="11">
                  <c:v>0.10515367373054565</c:v>
                </c:pt>
                <c:pt idx="12">
                  <c:v>0.10643742622734638</c:v>
                </c:pt>
                <c:pt idx="13">
                  <c:v>0.11286180850615259</c:v>
                </c:pt>
                <c:pt idx="14">
                  <c:v>0.10768899841181373</c:v>
                </c:pt>
                <c:pt idx="15">
                  <c:v>0.11190384748497917</c:v>
                </c:pt>
                <c:pt idx="16">
                  <c:v>0.11295167792823184</c:v>
                </c:pt>
                <c:pt idx="17">
                  <c:v>0.11108278804976184</c:v>
                </c:pt>
                <c:pt idx="18">
                  <c:v>0.1165302813305376</c:v>
                </c:pt>
                <c:pt idx="19">
                  <c:v>0.12204569269442589</c:v>
                </c:pt>
                <c:pt idx="20">
                  <c:v>0.12152775972173394</c:v>
                </c:pt>
                <c:pt idx="21">
                  <c:v>0.12079612992852315</c:v>
                </c:pt>
                <c:pt idx="22">
                  <c:v>0.129041657175542</c:v>
                </c:pt>
                <c:pt idx="23">
                  <c:v>0.13046608476243124</c:v>
                </c:pt>
                <c:pt idx="24">
                  <c:v>0.12741772529464207</c:v>
                </c:pt>
                <c:pt idx="25">
                  <c:v>0.14291907620200683</c:v>
                </c:pt>
                <c:pt idx="26">
                  <c:v>0.14555130469968952</c:v>
                </c:pt>
                <c:pt idx="27">
                  <c:v>0.13983831952539766</c:v>
                </c:pt>
                <c:pt idx="28">
                  <c:v>0.133067767649757</c:v>
                </c:pt>
                <c:pt idx="29">
                  <c:v>0.13730636053635892</c:v>
                </c:pt>
                <c:pt idx="30">
                  <c:v>0.13886427631537715</c:v>
                </c:pt>
                <c:pt idx="31">
                  <c:v>0.13448226120408496</c:v>
                </c:pt>
                <c:pt idx="32">
                  <c:v>0.13769633415417176</c:v>
                </c:pt>
                <c:pt idx="33">
                  <c:v>0.14761934103168878</c:v>
                </c:pt>
                <c:pt idx="35">
                  <c:v>0.16995964679355416</c:v>
                </c:pt>
                <c:pt idx="36">
                  <c:v>0.16102948083564148</c:v>
                </c:pt>
              </c:numCache>
            </c:numRef>
          </c:val>
          <c:smooth val="0"/>
          <c:extLst>
            <c:ext xmlns:c16="http://schemas.microsoft.com/office/drawing/2014/chart" uri="{C3380CC4-5D6E-409C-BE32-E72D297353CC}">
              <c16:uniqueId val="{00000000-4EB2-FB45-BE1D-EABDA29CCA36}"/>
            </c:ext>
          </c:extLst>
        </c:ser>
        <c:ser>
          <c:idx val="1"/>
          <c:order val="1"/>
          <c:tx>
            <c:strRef>
              <c:f>DataFig2!$G$2</c:f>
              <c:strCache>
                <c:ptCount val="1"/>
                <c:pt idx="0">
                  <c:v>Estate multiplier (smoothed)</c:v>
                </c:pt>
              </c:strCache>
            </c:strRef>
          </c:tx>
          <c:spPr>
            <a:ln w="19050">
              <a:solidFill>
                <a:srgbClr val="FF0000"/>
              </a:solidFill>
            </a:ln>
          </c:spPr>
          <c:marker>
            <c:symbol val="diamond"/>
            <c:size val="10"/>
            <c:spPr>
              <a:solidFill>
                <a:srgbClr val="FF0000"/>
              </a:solidFill>
              <a:ln>
                <a:solidFill>
                  <a:srgbClr val="FF0000"/>
                </a:solidFill>
              </a:ln>
            </c:spPr>
          </c:marker>
          <c:cat>
            <c:numRef>
              <c:f>DataFig2!$A$66:$A$106</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formatCode="0">
                  <c:v>2012</c:v>
                </c:pt>
                <c:pt idx="37" formatCode="0">
                  <c:v>2013</c:v>
                </c:pt>
                <c:pt idx="38" formatCode="0">
                  <c:v>2014</c:v>
                </c:pt>
                <c:pt idx="39" formatCode="0">
                  <c:v>2015</c:v>
                </c:pt>
                <c:pt idx="40" formatCode="0">
                  <c:v>2016</c:v>
                </c:pt>
              </c:numCache>
            </c:numRef>
          </c:cat>
          <c:val>
            <c:numRef>
              <c:f>DataFig2!$G$66:$G$106</c:f>
              <c:numCache>
                <c:formatCode>0.0%</c:formatCode>
                <c:ptCount val="41"/>
                <c:pt idx="0">
                  <c:v>7.4539776153462203E-2</c:v>
                </c:pt>
                <c:pt idx="5">
                  <c:v>7.4745130000000007E-2</c:v>
                </c:pt>
                <c:pt idx="6">
                  <c:v>7.3284959999999996E-2</c:v>
                </c:pt>
                <c:pt idx="7">
                  <c:v>8.3969779999999994E-2</c:v>
                </c:pt>
                <c:pt idx="8">
                  <c:v>8.6045759999999999E-2</c:v>
                </c:pt>
                <c:pt idx="9">
                  <c:v>9.4486059999999997E-2</c:v>
                </c:pt>
                <c:pt idx="10">
                  <c:v>9.6067639999999996E-2</c:v>
                </c:pt>
                <c:pt idx="11">
                  <c:v>8.9839290000000002E-2</c:v>
                </c:pt>
                <c:pt idx="12">
                  <c:v>8.9540839999999997E-2</c:v>
                </c:pt>
                <c:pt idx="13">
                  <c:v>9.3001050000000002E-2</c:v>
                </c:pt>
                <c:pt idx="14">
                  <c:v>8.7297810000000003E-2</c:v>
                </c:pt>
                <c:pt idx="15">
                  <c:v>8.9521089999999998E-2</c:v>
                </c:pt>
                <c:pt idx="16">
                  <c:v>8.9935520000000005E-2</c:v>
                </c:pt>
                <c:pt idx="17">
                  <c:v>8.6924669999999996E-2</c:v>
                </c:pt>
                <c:pt idx="18">
                  <c:v>8.9984629999999996E-2</c:v>
                </c:pt>
                <c:pt idx="19">
                  <c:v>9.2909340000000007E-2</c:v>
                </c:pt>
                <c:pt idx="20">
                  <c:v>9.0791150000000001E-2</c:v>
                </c:pt>
                <c:pt idx="21">
                  <c:v>8.9187310000000006E-2</c:v>
                </c:pt>
                <c:pt idx="22">
                  <c:v>9.3813489999999999E-2</c:v>
                </c:pt>
                <c:pt idx="23">
                  <c:v>9.4014959999999995E-2</c:v>
                </c:pt>
                <c:pt idx="24">
                  <c:v>9.061988E-2</c:v>
                </c:pt>
                <c:pt idx="25">
                  <c:v>0.10079034499999999</c:v>
                </c:pt>
                <c:pt idx="26">
                  <c:v>0.10096437</c:v>
                </c:pt>
                <c:pt idx="27">
                  <c:v>9.51157475E-2</c:v>
                </c:pt>
                <c:pt idx="28">
                  <c:v>8.9942555000000007E-2</c:v>
                </c:pt>
                <c:pt idx="29">
                  <c:v>9.169859000000001E-2</c:v>
                </c:pt>
                <c:pt idx="30">
                  <c:v>9.1597160000000011E-2</c:v>
                </c:pt>
                <c:pt idx="31">
                  <c:v>8.8193469999999996E-2</c:v>
                </c:pt>
                <c:pt idx="32">
                  <c:v>8.9308187500000011E-2</c:v>
                </c:pt>
                <c:pt idx="33">
                  <c:v>9.5222890000000004E-2</c:v>
                </c:pt>
                <c:pt idx="35">
                  <c:v>0.10677224399999999</c:v>
                </c:pt>
                <c:pt idx="36">
                  <c:v>0.100083836</c:v>
                </c:pt>
              </c:numCache>
            </c:numRef>
          </c:val>
          <c:smooth val="0"/>
          <c:extLst>
            <c:ext xmlns:c16="http://schemas.microsoft.com/office/drawing/2014/chart" uri="{C3380CC4-5D6E-409C-BE32-E72D297353CC}">
              <c16:uniqueId val="{00000001-4EB2-FB45-BE1D-EABDA29CCA36}"/>
            </c:ext>
          </c:extLst>
        </c:ser>
        <c:ser>
          <c:idx val="0"/>
          <c:order val="2"/>
          <c:tx>
            <c:strRef>
              <c:f>DataFig2!$F$2</c:f>
              <c:strCache>
                <c:ptCount val="1"/>
                <c:pt idx="0">
                  <c:v>Estate multiplier (raw)</c:v>
                </c:pt>
              </c:strCache>
            </c:strRef>
          </c:tx>
          <c:spPr>
            <a:ln w="19050">
              <a:solidFill>
                <a:srgbClr val="000000"/>
              </a:solidFill>
              <a:prstDash val="solid"/>
            </a:ln>
          </c:spPr>
          <c:marker>
            <c:symbol val="diamond"/>
            <c:size val="10"/>
            <c:spPr>
              <a:solidFill>
                <a:sysClr val="window" lastClr="FFFFFF"/>
              </a:solidFill>
              <a:ln>
                <a:solidFill>
                  <a:srgbClr val="000000"/>
                </a:solidFill>
                <a:prstDash val="solid"/>
              </a:ln>
            </c:spPr>
          </c:marker>
          <c:cat>
            <c:numRef>
              <c:f>DataFig2!$A$66:$A$106</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formatCode="0">
                  <c:v>2012</c:v>
                </c:pt>
                <c:pt idx="37" formatCode="0">
                  <c:v>2013</c:v>
                </c:pt>
                <c:pt idx="38" formatCode="0">
                  <c:v>2014</c:v>
                </c:pt>
                <c:pt idx="39" formatCode="0">
                  <c:v>2015</c:v>
                </c:pt>
                <c:pt idx="40" formatCode="0">
                  <c:v>2016</c:v>
                </c:pt>
              </c:numCache>
            </c:numRef>
          </c:cat>
          <c:val>
            <c:numRef>
              <c:f>DataFig2!$F$66:$F$106</c:f>
              <c:numCache>
                <c:formatCode>0.0%</c:formatCode>
                <c:ptCount val="41"/>
                <c:pt idx="0">
                  <c:v>7.4539776153462203E-2</c:v>
                </c:pt>
                <c:pt idx="5">
                  <c:v>7.4745130000000007E-2</c:v>
                </c:pt>
                <c:pt idx="6">
                  <c:v>7.3284959999999996E-2</c:v>
                </c:pt>
                <c:pt idx="7">
                  <c:v>8.3969779999999994E-2</c:v>
                </c:pt>
                <c:pt idx="8">
                  <c:v>8.6045759999999999E-2</c:v>
                </c:pt>
                <c:pt idx="9">
                  <c:v>9.4486059999999997E-2</c:v>
                </c:pt>
                <c:pt idx="10">
                  <c:v>9.6067639999999996E-2</c:v>
                </c:pt>
                <c:pt idx="11">
                  <c:v>8.9839290000000002E-2</c:v>
                </c:pt>
                <c:pt idx="12">
                  <c:v>8.9540839999999997E-2</c:v>
                </c:pt>
                <c:pt idx="13">
                  <c:v>9.3001050000000002E-2</c:v>
                </c:pt>
                <c:pt idx="14">
                  <c:v>8.7297810000000003E-2</c:v>
                </c:pt>
                <c:pt idx="15">
                  <c:v>8.9521089999999998E-2</c:v>
                </c:pt>
                <c:pt idx="16">
                  <c:v>8.9935520000000005E-2</c:v>
                </c:pt>
                <c:pt idx="17">
                  <c:v>8.6924669999999996E-2</c:v>
                </c:pt>
                <c:pt idx="18">
                  <c:v>8.9984629999999996E-2</c:v>
                </c:pt>
                <c:pt idx="19">
                  <c:v>9.2909340000000007E-2</c:v>
                </c:pt>
                <c:pt idx="20">
                  <c:v>9.0791150000000001E-2</c:v>
                </c:pt>
                <c:pt idx="21">
                  <c:v>8.9187310000000006E-2</c:v>
                </c:pt>
                <c:pt idx="22">
                  <c:v>9.3813489999999999E-2</c:v>
                </c:pt>
                <c:pt idx="23">
                  <c:v>9.4014959999999995E-2</c:v>
                </c:pt>
                <c:pt idx="24">
                  <c:v>9.061988E-2</c:v>
                </c:pt>
                <c:pt idx="25">
                  <c:v>0.10764509999999999</c:v>
                </c:pt>
                <c:pt idx="26">
                  <c:v>9.7251299999999999E-2</c:v>
                </c:pt>
                <c:pt idx="27">
                  <c:v>0.10170978</c:v>
                </c:pt>
                <c:pt idx="28">
                  <c:v>7.9792130000000003E-2</c:v>
                </c:pt>
                <c:pt idx="29">
                  <c:v>9.8476179999999996E-2</c:v>
                </c:pt>
                <c:pt idx="30">
                  <c:v>9.0049870000000004E-2</c:v>
                </c:pt>
                <c:pt idx="31">
                  <c:v>8.7812719999999997E-2</c:v>
                </c:pt>
                <c:pt idx="32">
                  <c:v>8.709857E-2</c:v>
                </c:pt>
                <c:pt idx="33">
                  <c:v>9.5222890000000004E-2</c:v>
                </c:pt>
                <c:pt idx="35">
                  <c:v>0.12014906</c:v>
                </c:pt>
                <c:pt idx="36">
                  <c:v>8.6707019999999996E-2</c:v>
                </c:pt>
              </c:numCache>
            </c:numRef>
          </c:val>
          <c:smooth val="0"/>
          <c:extLst>
            <c:ext xmlns:c16="http://schemas.microsoft.com/office/drawing/2014/chart" uri="{C3380CC4-5D6E-409C-BE32-E72D297353CC}">
              <c16:uniqueId val="{00000002-4EB2-FB45-BE1D-EABDA29CCA36}"/>
            </c:ext>
          </c:extLst>
        </c:ser>
        <c:ser>
          <c:idx val="2"/>
          <c:order val="3"/>
          <c:tx>
            <c:strRef>
              <c:f>DataFig2!$I$2</c:f>
              <c:strCache>
                <c:ptCount val="1"/>
                <c:pt idx="0">
                  <c:v>Estate multiplier (Chetty mortality)</c:v>
                </c:pt>
              </c:strCache>
            </c:strRef>
          </c:tx>
          <c:spPr>
            <a:ln w="19050">
              <a:solidFill>
                <a:sysClr val="windowText" lastClr="000000">
                  <a:lumMod val="50000"/>
                  <a:lumOff val="50000"/>
                </a:sysClr>
              </a:solidFill>
            </a:ln>
          </c:spPr>
          <c:marker>
            <c:symbol val="triangle"/>
            <c:size val="10"/>
            <c:spPr>
              <a:solidFill>
                <a:sysClr val="windowText" lastClr="000000">
                  <a:lumMod val="50000"/>
                  <a:lumOff val="50000"/>
                </a:sysClr>
              </a:solidFill>
              <a:ln>
                <a:solidFill>
                  <a:sysClr val="windowText" lastClr="000000">
                    <a:lumMod val="50000"/>
                    <a:lumOff val="50000"/>
                  </a:sysClr>
                </a:solidFill>
              </a:ln>
            </c:spPr>
          </c:marker>
          <c:cat>
            <c:numRef>
              <c:f>DataFig2!$A$66:$A$106</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formatCode="0">
                  <c:v>2012</c:v>
                </c:pt>
                <c:pt idx="37" formatCode="0">
                  <c:v>2013</c:v>
                </c:pt>
                <c:pt idx="38" formatCode="0">
                  <c:v>2014</c:v>
                </c:pt>
                <c:pt idx="39" formatCode="0">
                  <c:v>2015</c:v>
                </c:pt>
                <c:pt idx="40" formatCode="0">
                  <c:v>2016</c:v>
                </c:pt>
              </c:numCache>
            </c:numRef>
          </c:cat>
          <c:val>
            <c:numRef>
              <c:f>DataFig2!$I$66:$I$106</c:f>
              <c:numCache>
                <c:formatCode>0.0%</c:formatCode>
                <c:ptCount val="41"/>
                <c:pt idx="0">
                  <c:v>7.4539776153462203E-2</c:v>
                </c:pt>
                <c:pt idx="5">
                  <c:v>7.4745130000000007E-2</c:v>
                </c:pt>
                <c:pt idx="6">
                  <c:v>7.4696602352489413E-2</c:v>
                </c:pt>
                <c:pt idx="7">
                  <c:v>8.7189552487338409E-2</c:v>
                </c:pt>
                <c:pt idx="8">
                  <c:v>9.0972112455296489E-2</c:v>
                </c:pt>
                <c:pt idx="9">
                  <c:v>0.10166637598555364</c:v>
                </c:pt>
                <c:pt idx="10">
                  <c:v>0.10515297430244942</c:v>
                </c:pt>
                <c:pt idx="11">
                  <c:v>9.9990660593883993E-2</c:v>
                </c:pt>
                <c:pt idx="12">
                  <c:v>0.1012945134946973</c:v>
                </c:pt>
                <c:pt idx="13">
                  <c:v>0.10689456671033193</c:v>
                </c:pt>
                <c:pt idx="14">
                  <c:v>0.10190919974981506</c:v>
                </c:pt>
                <c:pt idx="15">
                  <c:v>0.10610216030062787</c:v>
                </c:pt>
                <c:pt idx="16">
                  <c:v>0.10818631447591553</c:v>
                </c:pt>
                <c:pt idx="17">
                  <c:v>0.1060928483145894</c:v>
                </c:pt>
                <c:pt idx="18">
                  <c:v>0.11139844349012681</c:v>
                </c:pt>
                <c:pt idx="19">
                  <c:v>0.11662972151000178</c:v>
                </c:pt>
                <c:pt idx="20">
                  <c:v>0.11553380106034934</c:v>
                </c:pt>
                <c:pt idx="21">
                  <c:v>0.11501800698681248</c:v>
                </c:pt>
                <c:pt idx="22">
                  <c:v>0.12257770638415064</c:v>
                </c:pt>
                <c:pt idx="23">
                  <c:v>0.12442772732671739</c:v>
                </c:pt>
                <c:pt idx="24">
                  <c:v>0.12145416272919819</c:v>
                </c:pt>
                <c:pt idx="25">
                  <c:v>0.13676506909861619</c:v>
                </c:pt>
                <c:pt idx="26">
                  <c:v>0.13867368008360326</c:v>
                </c:pt>
                <c:pt idx="27">
                  <c:v>0.13220679314093228</c:v>
                </c:pt>
                <c:pt idx="28">
                  <c:v>0.12648852257927209</c:v>
                </c:pt>
                <c:pt idx="29">
                  <c:v>0.13045038285048136</c:v>
                </c:pt>
                <c:pt idx="30">
                  <c:v>0.13178826299131277</c:v>
                </c:pt>
                <c:pt idx="31">
                  <c:v>0.12831021547565299</c:v>
                </c:pt>
                <c:pt idx="32">
                  <c:v>0.13136113749511824</c:v>
                </c:pt>
                <c:pt idx="33">
                  <c:v>0.14157647857203409</c:v>
                </c:pt>
                <c:pt idx="35">
                  <c:v>0.16211974180623043</c:v>
                </c:pt>
                <c:pt idx="36">
                  <c:v>0.15353227193400973</c:v>
                </c:pt>
              </c:numCache>
            </c:numRef>
          </c:val>
          <c:smooth val="0"/>
          <c:extLst>
            <c:ext xmlns:c16="http://schemas.microsoft.com/office/drawing/2014/chart" uri="{C3380CC4-5D6E-409C-BE32-E72D297353CC}">
              <c16:uniqueId val="{00000003-4EB2-FB45-BE1D-EABDA29CCA36}"/>
            </c:ext>
          </c:extLst>
        </c:ser>
        <c:dLbls>
          <c:showLegendKey val="0"/>
          <c:showVal val="0"/>
          <c:showCatName val="0"/>
          <c:showSerName val="0"/>
          <c:showPercent val="0"/>
          <c:showBubbleSize val="0"/>
        </c:dLbls>
        <c:marker val="1"/>
        <c:smooth val="0"/>
        <c:axId val="-2115222120"/>
        <c:axId val="-2115215720"/>
      </c:lineChart>
      <c:catAx>
        <c:axId val="-2115222120"/>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115215720"/>
        <c:crosses val="autoZero"/>
        <c:auto val="1"/>
        <c:lblAlgn val="ctr"/>
        <c:lblOffset val="100"/>
        <c:tickLblSkip val="4"/>
        <c:tickMarkSkip val="4"/>
        <c:noMultiLvlLbl val="0"/>
      </c:catAx>
      <c:valAx>
        <c:axId val="-2115215720"/>
        <c:scaling>
          <c:orientation val="minMax"/>
          <c:max val="0.2"/>
          <c:min val="0"/>
        </c:scaling>
        <c:delete val="0"/>
        <c:axPos val="l"/>
        <c:majorGridlines>
          <c:spPr>
            <a:ln w="3175">
              <a:solidFill>
                <a:schemeClr val="bg1">
                  <a:lumMod val="65000"/>
                </a:schemeClr>
              </a:solidFill>
              <a:prstDash val="solid"/>
            </a:ln>
          </c:spPr>
        </c:majorGridlines>
        <c:title>
          <c:tx>
            <c:rich>
              <a:bodyPr rot="-5400000" vert="horz"/>
              <a:lstStyle/>
              <a:p>
                <a:pPr>
                  <a:defRPr/>
                </a:pPr>
                <a:r>
                  <a:rPr lang="en-US" sz="1800"/>
                  <a:t>Top .1% wealth share</a:t>
                </a:r>
              </a:p>
            </c:rich>
          </c:tx>
          <c:overlay val="0"/>
        </c:title>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15222120"/>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val>
            <c:numRef>
              <c:f>DataFig4!$B$3:$B$16</c:f>
              <c:numCache>
                <c:formatCode>General</c:formatCode>
                <c:ptCount val="14"/>
                <c:pt idx="0">
                  <c:v>0.45546589999999998</c:v>
                </c:pt>
                <c:pt idx="1">
                  <c:v>0.39072000000000001</c:v>
                </c:pt>
                <c:pt idx="2">
                  <c:v>0.37398120000000001</c:v>
                </c:pt>
                <c:pt idx="3">
                  <c:v>0.35757879999999997</c:v>
                </c:pt>
                <c:pt idx="4">
                  <c:v>0.3495859</c:v>
                </c:pt>
                <c:pt idx="5">
                  <c:v>0.34826560000000001</c:v>
                </c:pt>
                <c:pt idx="6">
                  <c:v>0.3540103</c:v>
                </c:pt>
                <c:pt idx="7">
                  <c:v>0.35677560000000003</c:v>
                </c:pt>
                <c:pt idx="8">
                  <c:v>0.35394920000000002</c:v>
                </c:pt>
                <c:pt idx="9">
                  <c:v>0.33527370000000001</c:v>
                </c:pt>
                <c:pt idx="10">
                  <c:v>0.30142170000000001</c:v>
                </c:pt>
                <c:pt idx="11">
                  <c:v>0.3133707</c:v>
                </c:pt>
                <c:pt idx="12">
                  <c:v>0.30737059999999999</c:v>
                </c:pt>
                <c:pt idx="13">
                  <c:v>0.29991580000000001</c:v>
                </c:pt>
              </c:numCache>
            </c:numRef>
          </c:val>
          <c:smooth val="0"/>
          <c:extLst>
            <c:ext xmlns:c16="http://schemas.microsoft.com/office/drawing/2014/chart" uri="{C3380CC4-5D6E-409C-BE32-E72D297353CC}">
              <c16:uniqueId val="{00000000-40DE-2E4A-AC29-CD7CB87CD3C5}"/>
            </c:ext>
          </c:extLst>
        </c:ser>
        <c:dLbls>
          <c:showLegendKey val="0"/>
          <c:showVal val="0"/>
          <c:showCatName val="0"/>
          <c:showSerName val="0"/>
          <c:showPercent val="0"/>
          <c:showBubbleSize val="0"/>
        </c:dLbls>
        <c:marker val="1"/>
        <c:smooth val="0"/>
        <c:axId val="-2115283544"/>
        <c:axId val="-2115308056"/>
      </c:lineChart>
      <c:catAx>
        <c:axId val="-2115283544"/>
        <c:scaling>
          <c:orientation val="minMax"/>
        </c:scaling>
        <c:delete val="0"/>
        <c:axPos val="b"/>
        <c:majorTickMark val="out"/>
        <c:minorTickMark val="none"/>
        <c:tickLblPos val="nextTo"/>
        <c:crossAx val="-2115308056"/>
        <c:crosses val="autoZero"/>
        <c:auto val="1"/>
        <c:lblAlgn val="ctr"/>
        <c:lblOffset val="100"/>
        <c:noMultiLvlLbl val="0"/>
      </c:catAx>
      <c:valAx>
        <c:axId val="-2115308056"/>
        <c:scaling>
          <c:orientation val="minMax"/>
        </c:scaling>
        <c:delete val="0"/>
        <c:axPos val="l"/>
        <c:majorGridlines/>
        <c:numFmt formatCode="General" sourceLinked="1"/>
        <c:majorTickMark val="out"/>
        <c:minorTickMark val="none"/>
        <c:tickLblPos val="nextTo"/>
        <c:crossAx val="-2115283544"/>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100163312919218"/>
          <c:y val="2.7505532396685701E-2"/>
          <c:w val="0.75704519529995395"/>
          <c:h val="0.75404765580773003"/>
        </c:manualLayout>
      </c:layout>
      <c:lineChart>
        <c:grouping val="standard"/>
        <c:varyColors val="0"/>
        <c:ser>
          <c:idx val="3"/>
          <c:order val="2"/>
          <c:spPr>
            <a:ln w="19050">
              <a:solidFill>
                <a:schemeClr val="tx1"/>
              </a:solidFill>
            </a:ln>
            <a:effectLst/>
          </c:spPr>
          <c:marker>
            <c:symbol val="circle"/>
            <c:size val="12"/>
            <c:spPr>
              <a:solidFill>
                <a:schemeClr val="tx1"/>
              </a:solidFill>
              <a:ln>
                <a:solidFill>
                  <a:schemeClr val="tx1"/>
                </a:solidFill>
              </a:ln>
            </c:spPr>
          </c:marke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DataFig5!$F$3:$F$17</c:f>
              <c:numCache>
                <c:formatCode>0.0%</c:formatCode>
                <c:ptCount val="15"/>
                <c:pt idx="0">
                  <c:v>0.25627643137704581</c:v>
                </c:pt>
                <c:pt idx="1">
                  <c:v>0.24252435099333525</c:v>
                </c:pt>
                <c:pt idx="2">
                  <c:v>0.24498221650719643</c:v>
                </c:pt>
                <c:pt idx="3">
                  <c:v>0.23517987783998251</c:v>
                </c:pt>
                <c:pt idx="4">
                  <c:v>0.24197524413466454</c:v>
                </c:pt>
                <c:pt idx="5">
                  <c:v>0.25386173045262694</c:v>
                </c:pt>
                <c:pt idx="6">
                  <c:v>0.26256356760859489</c:v>
                </c:pt>
                <c:pt idx="7">
                  <c:v>0.27769057638943195</c:v>
                </c:pt>
                <c:pt idx="8">
                  <c:v>0.29403209872543812</c:v>
                </c:pt>
                <c:pt idx="9">
                  <c:v>0.28633183799684048</c:v>
                </c:pt>
                <c:pt idx="10">
                  <c:v>0.27661575097590685</c:v>
                </c:pt>
                <c:pt idx="11">
                  <c:v>0.29386179134917889</c:v>
                </c:pt>
                <c:pt idx="12">
                  <c:v>0.39150116548688391</c:v>
                </c:pt>
                <c:pt idx="13">
                  <c:v>0.51220215792040469</c:v>
                </c:pt>
                <c:pt idx="14">
                  <c:v>0.74800645404893429</c:v>
                </c:pt>
              </c:numCache>
            </c:numRef>
          </c:val>
          <c:smooth val="0"/>
          <c:extLst>
            <c:ext xmlns:c16="http://schemas.microsoft.com/office/drawing/2014/chart" uri="{C3380CC4-5D6E-409C-BE32-E72D297353CC}">
              <c16:uniqueId val="{00000000-22B7-0944-B491-949F4A401DBF}"/>
            </c:ext>
          </c:extLst>
        </c:ser>
        <c:ser>
          <c:idx val="0"/>
          <c:order val="0"/>
          <c:spPr>
            <a:ln w="19050">
              <a:solidFill>
                <a:schemeClr val="tx1"/>
              </a:solidFill>
            </a:ln>
            <a:effectLst/>
          </c:spPr>
          <c:marker>
            <c:symbol val="circle"/>
            <c:size val="12"/>
            <c:spPr>
              <a:solidFill>
                <a:schemeClr val="bg1"/>
              </a:solidFill>
              <a:ln w="3175">
                <a:solidFill>
                  <a:schemeClr val="tx1"/>
                </a:solidFill>
              </a:ln>
              <a:effectLst/>
            </c:spPr>
          </c:marke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DataFig5!$D$3:$D$17</c:f>
              <c:numCache>
                <c:formatCode>0.0%</c:formatCode>
                <c:ptCount val="15"/>
                <c:pt idx="0">
                  <c:v>0.25620003287068466</c:v>
                </c:pt>
                <c:pt idx="1">
                  <c:v>0.24249604408961822</c:v>
                </c:pt>
                <c:pt idx="2">
                  <c:v>0.24495110707951523</c:v>
                </c:pt>
                <c:pt idx="3">
                  <c:v>0.23520665342115579</c:v>
                </c:pt>
                <c:pt idx="4">
                  <c:v>0.24197534002071935</c:v>
                </c:pt>
                <c:pt idx="5">
                  <c:v>0.25385615416279084</c:v>
                </c:pt>
                <c:pt idx="6">
                  <c:v>0.26256944999963355</c:v>
                </c:pt>
                <c:pt idx="7">
                  <c:v>0.27768774865434631</c:v>
                </c:pt>
                <c:pt idx="8">
                  <c:v>0.29402880339923826</c:v>
                </c:pt>
                <c:pt idx="9">
                  <c:v>0.28633839617704143</c:v>
                </c:pt>
                <c:pt idx="10">
                  <c:v>0.27661467207050416</c:v>
                </c:pt>
                <c:pt idx="11">
                  <c:v>0.29043908663196993</c:v>
                </c:pt>
                <c:pt idx="12">
                  <c:v>0.37506329436607855</c:v>
                </c:pt>
                <c:pt idx="13">
                  <c:v>0.44317046952316719</c:v>
                </c:pt>
                <c:pt idx="14">
                  <c:v>0.45875481639750315</c:v>
                </c:pt>
              </c:numCache>
            </c:numRef>
          </c:val>
          <c:smooth val="0"/>
          <c:extLst>
            <c:ext xmlns:c16="http://schemas.microsoft.com/office/drawing/2014/chart" uri="{C3380CC4-5D6E-409C-BE32-E72D297353CC}">
              <c16:uniqueId val="{00000001-22B7-0944-B491-949F4A401DBF}"/>
            </c:ext>
          </c:extLst>
        </c:ser>
        <c:ser>
          <c:idx val="1"/>
          <c:order val="1"/>
          <c:spPr>
            <a:ln w="19050">
              <a:solidFill>
                <a:schemeClr val="tx1"/>
              </a:solidFill>
            </a:ln>
            <a:effectLst/>
          </c:spPr>
          <c:marker>
            <c:symbol val="circle"/>
            <c:size val="12"/>
            <c:spPr>
              <a:solidFill>
                <a:schemeClr val="bg1">
                  <a:lumMod val="75000"/>
                </a:schemeClr>
              </a:solidFill>
              <a:ln>
                <a:solidFill>
                  <a:schemeClr val="tx1"/>
                </a:solidFill>
              </a:ln>
              <a:effectLst/>
            </c:spPr>
          </c:marke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DataFig5!$C$3:$C$17</c:f>
              <c:numCache>
                <c:formatCode>0.0%</c:formatCode>
                <c:ptCount val="15"/>
                <c:pt idx="0">
                  <c:v>0.25620003287068466</c:v>
                </c:pt>
                <c:pt idx="1">
                  <c:v>0.24249604408961822</c:v>
                </c:pt>
                <c:pt idx="2">
                  <c:v>0.24495110707951523</c:v>
                </c:pt>
                <c:pt idx="3">
                  <c:v>0.23520665342115579</c:v>
                </c:pt>
                <c:pt idx="4">
                  <c:v>0.24197534002071935</c:v>
                </c:pt>
                <c:pt idx="5">
                  <c:v>0.25385615416279084</c:v>
                </c:pt>
                <c:pt idx="6">
                  <c:v>0.26256944999963355</c:v>
                </c:pt>
                <c:pt idx="7">
                  <c:v>0.27768774865434631</c:v>
                </c:pt>
                <c:pt idx="8">
                  <c:v>0.29402880339923826</c:v>
                </c:pt>
                <c:pt idx="9">
                  <c:v>0.28633839617704143</c:v>
                </c:pt>
                <c:pt idx="10">
                  <c:v>0.27661467207050416</c:v>
                </c:pt>
                <c:pt idx="11">
                  <c:v>0.28913925727188333</c:v>
                </c:pt>
                <c:pt idx="12">
                  <c:v>0.33153581002765642</c:v>
                </c:pt>
                <c:pt idx="13">
                  <c:v>0.30363302683907506</c:v>
                </c:pt>
                <c:pt idx="14">
                  <c:v>0.23041529953479767</c:v>
                </c:pt>
              </c:numCache>
            </c:numRef>
          </c:val>
          <c:smooth val="0"/>
          <c:extLst>
            <c:ext xmlns:c16="http://schemas.microsoft.com/office/drawing/2014/chart" uri="{C3380CC4-5D6E-409C-BE32-E72D297353CC}">
              <c16:uniqueId val="{00000002-22B7-0944-B491-949F4A401DBF}"/>
            </c:ext>
          </c:extLst>
        </c:ser>
        <c:dLbls>
          <c:showLegendKey val="0"/>
          <c:showVal val="0"/>
          <c:showCatName val="0"/>
          <c:showSerName val="0"/>
          <c:showPercent val="0"/>
          <c:showBubbleSize val="0"/>
        </c:dLbls>
        <c:marker val="1"/>
        <c:smooth val="0"/>
        <c:axId val="-2042677000"/>
        <c:axId val="-2042757160"/>
      </c:lineChart>
      <c:catAx>
        <c:axId val="-2042677000"/>
        <c:scaling>
          <c:orientation val="minMax"/>
        </c:scaling>
        <c:delete val="0"/>
        <c:axPos val="b"/>
        <c:numFmt formatCode="General" sourceLinked="0"/>
        <c:majorTickMark val="out"/>
        <c:minorTickMark val="none"/>
        <c:tickLblPos val="nextTo"/>
        <c:txPr>
          <a:bodyPr rot="-2700000" vert="horz"/>
          <a:lstStyle/>
          <a:p>
            <a:pPr>
              <a:defRPr sz="1500"/>
            </a:pPr>
            <a:endParaRPr lang="it-IT"/>
          </a:p>
        </c:txPr>
        <c:crossAx val="-2042757160"/>
        <c:crossesAt val="0"/>
        <c:auto val="1"/>
        <c:lblAlgn val="ctr"/>
        <c:lblOffset val="100"/>
        <c:noMultiLvlLbl val="0"/>
      </c:catAx>
      <c:valAx>
        <c:axId val="-2042757160"/>
        <c:scaling>
          <c:orientation val="minMax"/>
          <c:max val="0.75"/>
          <c:min val="0"/>
        </c:scaling>
        <c:delete val="0"/>
        <c:axPos val="l"/>
        <c:title>
          <c:tx>
            <c:rich>
              <a:bodyPr rot="-5400000" vert="horz"/>
              <a:lstStyle/>
              <a:p>
                <a:pPr>
                  <a:defRPr/>
                </a:pPr>
                <a:r>
                  <a:rPr lang="fr-FR" sz="1600" b="0"/>
                  <a:t>% of pre-tax</a:t>
                </a:r>
                <a:r>
                  <a:rPr lang="fr-FR" sz="1600" b="0" baseline="0"/>
                  <a:t> income</a:t>
                </a:r>
                <a:endParaRPr lang="fr-FR" sz="1600" b="0"/>
              </a:p>
            </c:rich>
          </c:tx>
          <c:layout>
            <c:manualLayout>
              <c:xMode val="edge"/>
              <c:yMode val="edge"/>
              <c:x val="1.0049577136191301E-3"/>
              <c:y val="0.258253478119157"/>
            </c:manualLayout>
          </c:layout>
          <c:overlay val="0"/>
        </c:title>
        <c:numFmt formatCode="0%" sourceLinked="0"/>
        <c:majorTickMark val="none"/>
        <c:minorTickMark val="none"/>
        <c:tickLblPos val="nextTo"/>
        <c:txPr>
          <a:bodyPr/>
          <a:lstStyle/>
          <a:p>
            <a:pPr>
              <a:defRPr sz="1400"/>
            </a:pPr>
            <a:endParaRPr lang="it-IT"/>
          </a:p>
        </c:txPr>
        <c:crossAx val="-2042677000"/>
        <c:crosses val="autoZero"/>
        <c:crossBetween val="between"/>
        <c:majorUnit val="0.1"/>
        <c:minorUnit val="0.01"/>
      </c:valAx>
    </c:plotArea>
    <c:plotVisOnly val="1"/>
    <c:dispBlanksAs val="gap"/>
    <c:showDLblsOverMax val="0"/>
  </c:chart>
  <c:spPr>
    <a:ln>
      <a:noFill/>
    </a:ln>
  </c:spPr>
  <c:txPr>
    <a:bodyPr/>
    <a:lstStyle/>
    <a:p>
      <a:pPr>
        <a:defRPr sz="1000">
          <a:latin typeface="Arial"/>
          <a:cs typeface="Arial"/>
        </a:defRPr>
      </a:pPr>
      <a:endParaRPr lang="it-IT"/>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9.3666566995581194E-2"/>
          <c:y val="6.6725507350796798E-2"/>
          <c:w val="0.90145113299199697"/>
          <c:h val="0.81662272051708495"/>
        </c:manualLayout>
      </c:layout>
      <c:lineChart>
        <c:grouping val="standard"/>
        <c:varyColors val="0"/>
        <c:ser>
          <c:idx val="2"/>
          <c:order val="0"/>
          <c:spPr>
            <a:ln w="19050">
              <a:solidFill>
                <a:schemeClr val="tx1"/>
              </a:solidFill>
            </a:ln>
            <a:effectLst/>
          </c:spPr>
          <c:marker>
            <c:symbol val="circle"/>
            <c:size val="11"/>
            <c:spPr>
              <a:solidFill>
                <a:schemeClr val="tx1">
                  <a:lumMod val="50000"/>
                  <a:lumOff val="50000"/>
                </a:schemeClr>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DataFig6!$D$8:$D$46</c:f>
              <c:numCache>
                <c:formatCode>0.00%</c:formatCode>
                <c:ptCount val="39"/>
                <c:pt idx="0">
                  <c:v>8.8999997824430466E-3</c:v>
                </c:pt>
                <c:pt idx="1">
                  <c:v>9.9200000986456871E-3</c:v>
                </c:pt>
                <c:pt idx="2">
                  <c:v>9.4200000166893005E-3</c:v>
                </c:pt>
                <c:pt idx="3">
                  <c:v>8.229999803006649E-3</c:v>
                </c:pt>
                <c:pt idx="4">
                  <c:v>8.4699997678399086E-3</c:v>
                </c:pt>
                <c:pt idx="5">
                  <c:v>1.0980000719428062E-2</c:v>
                </c:pt>
                <c:pt idx="6">
                  <c:v>9.9200000986456871E-3</c:v>
                </c:pt>
                <c:pt idx="7">
                  <c:v>1.0859999805688858E-2</c:v>
                </c:pt>
                <c:pt idx="8">
                  <c:v>1.0209999978542328E-2</c:v>
                </c:pt>
                <c:pt idx="9">
                  <c:v>1.0110000148415565E-2</c:v>
                </c:pt>
                <c:pt idx="10">
                  <c:v>9.9099995568394661E-3</c:v>
                </c:pt>
                <c:pt idx="11">
                  <c:v>9.8599996417760849E-3</c:v>
                </c:pt>
                <c:pt idx="12">
                  <c:v>9.7899995744228363E-3</c:v>
                </c:pt>
                <c:pt idx="13">
                  <c:v>1.0080000385642052E-2</c:v>
                </c:pt>
                <c:pt idx="14">
                  <c:v>1.1119999922811985E-2</c:v>
                </c:pt>
                <c:pt idx="15">
                  <c:v>1.2790000066161156E-2</c:v>
                </c:pt>
                <c:pt idx="16">
                  <c:v>1.2949999421834946E-2</c:v>
                </c:pt>
                <c:pt idx="17">
                  <c:v>1.664000004529953E-2</c:v>
                </c:pt>
                <c:pt idx="18">
                  <c:v>1.802000030875206E-2</c:v>
                </c:pt>
                <c:pt idx="19">
                  <c:v>1.2880000285804272E-2</c:v>
                </c:pt>
                <c:pt idx="20">
                  <c:v>1.1440000496804714E-2</c:v>
                </c:pt>
                <c:pt idx="21">
                  <c:v>1.1579999700188637E-2</c:v>
                </c:pt>
                <c:pt idx="22">
                  <c:v>1.1230000294744968E-2</c:v>
                </c:pt>
                <c:pt idx="23">
                  <c:v>1.1309999972581863E-2</c:v>
                </c:pt>
                <c:pt idx="24">
                  <c:v>1.1419999413192272E-2</c:v>
                </c:pt>
                <c:pt idx="25">
                  <c:v>1.3819999992847443E-2</c:v>
                </c:pt>
                <c:pt idx="26">
                  <c:v>1.5290000475943089E-2</c:v>
                </c:pt>
                <c:pt idx="27">
                  <c:v>1.3099999167025089E-2</c:v>
                </c:pt>
                <c:pt idx="28">
                  <c:v>1.3359999284148216E-2</c:v>
                </c:pt>
                <c:pt idx="29">
                  <c:v>1.3980000279843807E-2</c:v>
                </c:pt>
                <c:pt idx="30">
                  <c:v>1.4190000481903553E-2</c:v>
                </c:pt>
                <c:pt idx="31">
                  <c:v>1.4730000868439674E-2</c:v>
                </c:pt>
                <c:pt idx="32">
                  <c:v>1.4910000376403332E-2</c:v>
                </c:pt>
                <c:pt idx="33">
                  <c:v>1.4379999600350857E-2</c:v>
                </c:pt>
                <c:pt idx="34">
                  <c:v>1.3860000297427177E-2</c:v>
                </c:pt>
                <c:pt idx="35">
                  <c:v>1.4059999957680702E-2</c:v>
                </c:pt>
                <c:pt idx="36">
                  <c:v>1.3369999825954437E-2</c:v>
                </c:pt>
              </c:numCache>
            </c:numRef>
          </c:val>
          <c:smooth val="0"/>
          <c:extLst>
            <c:ext xmlns:c16="http://schemas.microsoft.com/office/drawing/2014/chart" uri="{C3380CC4-5D6E-409C-BE32-E72D297353CC}">
              <c16:uniqueId val="{00000000-5DA1-1145-9519-F04D20459A1B}"/>
            </c:ext>
          </c:extLst>
        </c:ser>
        <c:ser>
          <c:idx val="0"/>
          <c:order val="1"/>
          <c:spPr>
            <a:ln w="19050">
              <a:solidFill>
                <a:schemeClr val="tx1"/>
              </a:solidFill>
            </a:ln>
            <a:effectLst/>
          </c:spPr>
          <c:marker>
            <c:symbol val="circle"/>
            <c:size val="11"/>
            <c:spPr>
              <a:solidFill>
                <a:schemeClr val="bg1">
                  <a:lumMod val="75000"/>
                </a:schemeClr>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DataFig6!$C$8:$C$46</c:f>
              <c:numCache>
                <c:formatCode>0.00%</c:formatCode>
                <c:ptCount val="39"/>
                <c:pt idx="0">
                  <c:v>9.1099999845027924E-3</c:v>
                </c:pt>
                <c:pt idx="1">
                  <c:v>1.0350000113248825E-2</c:v>
                </c:pt>
                <c:pt idx="2">
                  <c:v>1.0019999928772449E-2</c:v>
                </c:pt>
                <c:pt idx="3">
                  <c:v>8.8099995627999306E-3</c:v>
                </c:pt>
                <c:pt idx="4">
                  <c:v>9.190000593662262E-3</c:v>
                </c:pt>
                <c:pt idx="5">
                  <c:v>1.2079999782145023E-2</c:v>
                </c:pt>
                <c:pt idx="6">
                  <c:v>1.1099999770522118E-2</c:v>
                </c:pt>
                <c:pt idx="7">
                  <c:v>1.2230000458657742E-2</c:v>
                </c:pt>
                <c:pt idx="8">
                  <c:v>1.1670000851154327E-2</c:v>
                </c:pt>
                <c:pt idx="9">
                  <c:v>1.1699999682605267E-2</c:v>
                </c:pt>
                <c:pt idx="10">
                  <c:v>1.1510000564157963E-2</c:v>
                </c:pt>
                <c:pt idx="11">
                  <c:v>1.1660000309348106E-2</c:v>
                </c:pt>
                <c:pt idx="12">
                  <c:v>1.1739999987185001E-2</c:v>
                </c:pt>
                <c:pt idx="13">
                  <c:v>1.2240000069141388E-2</c:v>
                </c:pt>
                <c:pt idx="14">
                  <c:v>1.3480000197887421E-2</c:v>
                </c:pt>
                <c:pt idx="15">
                  <c:v>1.5890000388026237E-2</c:v>
                </c:pt>
                <c:pt idx="16">
                  <c:v>1.6470000147819519E-2</c:v>
                </c:pt>
                <c:pt idx="17">
                  <c:v>2.1140001714229584E-2</c:v>
                </c:pt>
                <c:pt idx="18">
                  <c:v>2.2800000384449959E-2</c:v>
                </c:pt>
                <c:pt idx="19">
                  <c:v>1.7079999670386314E-2</c:v>
                </c:pt>
                <c:pt idx="20">
                  <c:v>1.5490000136196613E-2</c:v>
                </c:pt>
                <c:pt idx="21">
                  <c:v>1.5850000083446503E-2</c:v>
                </c:pt>
                <c:pt idx="22">
                  <c:v>1.5039999037981033E-2</c:v>
                </c:pt>
                <c:pt idx="23">
                  <c:v>1.4750000089406967E-2</c:v>
                </c:pt>
                <c:pt idx="24">
                  <c:v>1.4939999207854271E-2</c:v>
                </c:pt>
                <c:pt idx="25">
                  <c:v>1.786000095307827E-2</c:v>
                </c:pt>
                <c:pt idx="26">
                  <c:v>2.0029999315738678E-2</c:v>
                </c:pt>
                <c:pt idx="27">
                  <c:v>1.744999922811985E-2</c:v>
                </c:pt>
                <c:pt idx="28">
                  <c:v>1.7960000783205032E-2</c:v>
                </c:pt>
                <c:pt idx="29">
                  <c:v>1.8950000405311584E-2</c:v>
                </c:pt>
                <c:pt idx="30">
                  <c:v>1.9600000232458115E-2</c:v>
                </c:pt>
                <c:pt idx="31">
                  <c:v>2.0519999787211418E-2</c:v>
                </c:pt>
                <c:pt idx="32">
                  <c:v>2.0880000665783882E-2</c:v>
                </c:pt>
                <c:pt idx="33">
                  <c:v>2.020999975502491E-2</c:v>
                </c:pt>
                <c:pt idx="34">
                  <c:v>1.9629999995231628E-2</c:v>
                </c:pt>
                <c:pt idx="35">
                  <c:v>2.0039999857544899E-2</c:v>
                </c:pt>
                <c:pt idx="36">
                  <c:v>1.9550001248717308E-2</c:v>
                </c:pt>
              </c:numCache>
            </c:numRef>
          </c:val>
          <c:smooth val="0"/>
          <c:extLst>
            <c:ext xmlns:c16="http://schemas.microsoft.com/office/drawing/2014/chart" uri="{C3380CC4-5D6E-409C-BE32-E72D297353CC}">
              <c16:uniqueId val="{00000001-5DA1-1145-9519-F04D20459A1B}"/>
            </c:ext>
          </c:extLst>
        </c:ser>
        <c:ser>
          <c:idx val="1"/>
          <c:order val="2"/>
          <c:spPr>
            <a:ln w="19050">
              <a:solidFill>
                <a:schemeClr val="tx1"/>
              </a:solidFill>
            </a:ln>
            <a:effectLst/>
          </c:spPr>
          <c:marker>
            <c:symbol val="circle"/>
            <c:size val="11"/>
            <c:spPr>
              <a:solidFill>
                <a:schemeClr val="bg1"/>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DataFig6!$B$8:$B$46</c:f>
              <c:numCache>
                <c:formatCode>0.00%</c:formatCode>
                <c:ptCount val="39"/>
                <c:pt idx="0">
                  <c:v>9.3400003388524055E-3</c:v>
                </c:pt>
                <c:pt idx="1">
                  <c:v>1.0870000347495079E-2</c:v>
                </c:pt>
                <c:pt idx="2">
                  <c:v>1.0759999975562096E-2</c:v>
                </c:pt>
                <c:pt idx="3">
                  <c:v>9.6499994397163391E-3</c:v>
                </c:pt>
                <c:pt idx="4">
                  <c:v>1.0240000672638416E-2</c:v>
                </c:pt>
                <c:pt idx="5">
                  <c:v>1.3710000552237034E-2</c:v>
                </c:pt>
                <c:pt idx="6">
                  <c:v>1.2889999896287918E-2</c:v>
                </c:pt>
                <c:pt idx="7">
                  <c:v>1.4379999600350857E-2</c:v>
                </c:pt>
                <c:pt idx="8">
                  <c:v>1.3990000821650028E-2</c:v>
                </c:pt>
                <c:pt idx="9">
                  <c:v>1.4220000244677067E-2</c:v>
                </c:pt>
                <c:pt idx="10">
                  <c:v>1.408000010997057E-2</c:v>
                </c:pt>
                <c:pt idx="11">
                  <c:v>1.4589999802410603E-2</c:v>
                </c:pt>
                <c:pt idx="12">
                  <c:v>1.4969999901950359E-2</c:v>
                </c:pt>
                <c:pt idx="13">
                  <c:v>1.5859998762607574E-2</c:v>
                </c:pt>
                <c:pt idx="14">
                  <c:v>1.7519999295473099E-2</c:v>
                </c:pt>
                <c:pt idx="15">
                  <c:v>2.1110000088810921E-2</c:v>
                </c:pt>
                <c:pt idx="16">
                  <c:v>2.232000045478344E-2</c:v>
                </c:pt>
                <c:pt idx="17">
                  <c:v>2.8440000489354134E-2</c:v>
                </c:pt>
                <c:pt idx="18">
                  <c:v>3.0629999935626984E-2</c:v>
                </c:pt>
                <c:pt idx="19">
                  <c:v>2.4230001494288445E-2</c:v>
                </c:pt>
                <c:pt idx="20">
                  <c:v>2.2539999336004257E-2</c:v>
                </c:pt>
                <c:pt idx="21">
                  <c:v>2.3399999365210533E-2</c:v>
                </c:pt>
                <c:pt idx="22">
                  <c:v>2.1970000118017197E-2</c:v>
                </c:pt>
                <c:pt idx="23">
                  <c:v>2.1199999377131462E-2</c:v>
                </c:pt>
                <c:pt idx="24">
                  <c:v>2.17600017786026E-2</c:v>
                </c:pt>
                <c:pt idx="25">
                  <c:v>2.5849999859929085E-2</c:v>
                </c:pt>
                <c:pt idx="26">
                  <c:v>2.9470000416040421E-2</c:v>
                </c:pt>
                <c:pt idx="27">
                  <c:v>2.6089999824762344E-2</c:v>
                </c:pt>
                <c:pt idx="28">
                  <c:v>2.7170000597834587E-2</c:v>
                </c:pt>
                <c:pt idx="29">
                  <c:v>2.8970001265406609E-2</c:v>
                </c:pt>
                <c:pt idx="30">
                  <c:v>3.0589999631047249E-2</c:v>
                </c:pt>
                <c:pt idx="31">
                  <c:v>3.2329998910427094E-2</c:v>
                </c:pt>
                <c:pt idx="32">
                  <c:v>3.3099997788667679E-2</c:v>
                </c:pt>
                <c:pt idx="33">
                  <c:v>3.229999914765358E-2</c:v>
                </c:pt>
                <c:pt idx="34">
                  <c:v>3.1610000878572464E-2</c:v>
                </c:pt>
                <c:pt idx="35">
                  <c:v>3.2570000737905502E-2</c:v>
                </c:pt>
                <c:pt idx="36">
                  <c:v>3.2609999179840088E-2</c:v>
                </c:pt>
              </c:numCache>
            </c:numRef>
          </c:val>
          <c:smooth val="0"/>
          <c:extLst>
            <c:ext xmlns:c16="http://schemas.microsoft.com/office/drawing/2014/chart" uri="{C3380CC4-5D6E-409C-BE32-E72D297353CC}">
              <c16:uniqueId val="{00000002-5DA1-1145-9519-F04D20459A1B}"/>
            </c:ext>
          </c:extLst>
        </c:ser>
        <c:ser>
          <c:idx val="3"/>
          <c:order val="3"/>
          <c:spPr>
            <a:ln w="19050">
              <a:solidFill>
                <a:schemeClr val="tx1"/>
              </a:solidFill>
            </a:ln>
          </c:spPr>
          <c:marker>
            <c:symbol val="circle"/>
            <c:size val="11"/>
            <c:spPr>
              <a:solidFill>
                <a:schemeClr val="tx1"/>
              </a:solidFill>
              <a:ln>
                <a:solidFill>
                  <a:schemeClr val="tx1"/>
                </a:solidFill>
              </a:ln>
            </c:spPr>
          </c:marker>
          <c:val>
            <c:numRef>
              <c:f>DataFig6!$E$8:$E$46</c:f>
              <c:numCache>
                <c:formatCode>0.00%</c:formatCode>
                <c:ptCount val="39"/>
                <c:pt idx="0">
                  <c:v>8.7400004267692566E-3</c:v>
                </c:pt>
                <c:pt idx="1">
                  <c:v>9.5800003036856651E-3</c:v>
                </c:pt>
                <c:pt idx="2">
                  <c:v>8.9400000870227814E-3</c:v>
                </c:pt>
                <c:pt idx="3">
                  <c:v>7.7399997971951962E-3</c:v>
                </c:pt>
                <c:pt idx="4">
                  <c:v>7.890000008046627E-3</c:v>
                </c:pt>
                <c:pt idx="5">
                  <c:v>1.0080000385642052E-2</c:v>
                </c:pt>
                <c:pt idx="6">
                  <c:v>8.9900000020861626E-3</c:v>
                </c:pt>
                <c:pt idx="7">
                  <c:v>9.7799999639391899E-3</c:v>
                </c:pt>
                <c:pt idx="8">
                  <c:v>9.100000374019146E-3</c:v>
                </c:pt>
                <c:pt idx="9">
                  <c:v>8.9400000870227814E-3</c:v>
                </c:pt>
                <c:pt idx="10">
                  <c:v>8.7799998000264168E-3</c:v>
                </c:pt>
                <c:pt idx="11">
                  <c:v>8.6099999025464058E-3</c:v>
                </c:pt>
                <c:pt idx="12">
                  <c:v>8.4800003096461296E-3</c:v>
                </c:pt>
                <c:pt idx="13">
                  <c:v>8.659999817609787E-3</c:v>
                </c:pt>
                <c:pt idx="14">
                  <c:v>9.5699997618794441E-3</c:v>
                </c:pt>
                <c:pt idx="15">
                  <c:v>1.080000028014183E-2</c:v>
                </c:pt>
                <c:pt idx="16">
                  <c:v>1.0729999281466007E-2</c:v>
                </c:pt>
                <c:pt idx="17">
                  <c:v>1.3839999213814735E-2</c:v>
                </c:pt>
                <c:pt idx="18">
                  <c:v>1.5049999579787254E-2</c:v>
                </c:pt>
                <c:pt idx="19">
                  <c:v>1.039000041782856E-2</c:v>
                </c:pt>
                <c:pt idx="20">
                  <c:v>9.180000051856041E-3</c:v>
                </c:pt>
                <c:pt idx="21">
                  <c:v>9.2599997296929359E-3</c:v>
                </c:pt>
                <c:pt idx="22">
                  <c:v>9.180000051856041E-3</c:v>
                </c:pt>
                <c:pt idx="23">
                  <c:v>9.4599993899464607E-3</c:v>
                </c:pt>
                <c:pt idx="24">
                  <c:v>9.5300003886222839E-3</c:v>
                </c:pt>
                <c:pt idx="25">
                  <c:v>1.1610000394284725E-2</c:v>
                </c:pt>
                <c:pt idx="26">
                  <c:v>1.2710000388324261E-2</c:v>
                </c:pt>
                <c:pt idx="27">
                  <c:v>1.0750000365078449E-2</c:v>
                </c:pt>
                <c:pt idx="28">
                  <c:v>1.0870000347495079E-2</c:v>
                </c:pt>
                <c:pt idx="29">
                  <c:v>1.128000020980835E-2</c:v>
                </c:pt>
                <c:pt idx="30">
                  <c:v>1.1309999972581863E-2</c:v>
                </c:pt>
                <c:pt idx="31">
                  <c:v>1.1649999767541885E-2</c:v>
                </c:pt>
                <c:pt idx="32">
                  <c:v>1.1749999597668648E-2</c:v>
                </c:pt>
                <c:pt idx="33">
                  <c:v>1.1300000362098217E-2</c:v>
                </c:pt>
                <c:pt idx="34">
                  <c:v>1.08800008893013E-2</c:v>
                </c:pt>
                <c:pt idx="35">
                  <c:v>1.1009999550879002E-2</c:v>
                </c:pt>
                <c:pt idx="36">
                  <c:v>1.030999980866909E-2</c:v>
                </c:pt>
              </c:numCache>
            </c:numRef>
          </c:val>
          <c:smooth val="0"/>
          <c:extLst>
            <c:ext xmlns:c16="http://schemas.microsoft.com/office/drawing/2014/chart" uri="{C3380CC4-5D6E-409C-BE32-E72D297353CC}">
              <c16:uniqueId val="{00000003-5DA1-1145-9519-F04D20459A1B}"/>
            </c:ext>
          </c:extLst>
        </c:ser>
        <c:dLbls>
          <c:showLegendKey val="0"/>
          <c:showVal val="0"/>
          <c:showCatName val="0"/>
          <c:showSerName val="0"/>
          <c:showPercent val="0"/>
          <c:showBubbleSize val="0"/>
        </c:dLbls>
        <c:marker val="1"/>
        <c:smooth val="0"/>
        <c:axId val="-2042904072"/>
        <c:axId val="-2042899144"/>
      </c:lineChart>
      <c:catAx>
        <c:axId val="-2042904072"/>
        <c:scaling>
          <c:orientation val="minMax"/>
        </c:scaling>
        <c:delete val="0"/>
        <c:axPos val="b"/>
        <c:numFmt formatCode="General" sourceLinked="1"/>
        <c:majorTickMark val="none"/>
        <c:minorTickMark val="none"/>
        <c:tickLblPos val="nextTo"/>
        <c:txPr>
          <a:bodyPr rot="-5400000" vert="horz"/>
          <a:lstStyle/>
          <a:p>
            <a:pPr>
              <a:defRPr/>
            </a:pPr>
            <a:endParaRPr lang="it-IT"/>
          </a:p>
        </c:txPr>
        <c:crossAx val="-2042899144"/>
        <c:crosses val="autoZero"/>
        <c:auto val="1"/>
        <c:lblAlgn val="ctr"/>
        <c:lblOffset val="100"/>
        <c:tickLblSkip val="4"/>
        <c:tickMarkSkip val="4"/>
        <c:noMultiLvlLbl val="0"/>
      </c:catAx>
      <c:valAx>
        <c:axId val="-2042899144"/>
        <c:scaling>
          <c:orientation val="minMax"/>
        </c:scaling>
        <c:delete val="0"/>
        <c:axPos val="l"/>
        <c:numFmt formatCode="0.0%" sourceLinked="0"/>
        <c:majorTickMark val="none"/>
        <c:minorTickMark val="none"/>
        <c:tickLblPos val="nextTo"/>
        <c:crossAx val="-2042904072"/>
        <c:crosses val="autoZero"/>
        <c:crossBetween val="between"/>
      </c:valAx>
    </c:plotArea>
    <c:plotVisOnly val="1"/>
    <c:dispBlanksAs val="span"/>
    <c:showDLblsOverMax val="0"/>
  </c:chart>
  <c:spPr>
    <a:ln>
      <a:noFill/>
    </a:ln>
  </c:spPr>
  <c:txPr>
    <a:bodyPr/>
    <a:lstStyle/>
    <a:p>
      <a:pPr>
        <a:defRPr sz="1800">
          <a:latin typeface="Palatino"/>
          <a:cs typeface="Palatino"/>
        </a:defRPr>
      </a:pPr>
      <a:endParaRPr lang="it-IT"/>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i="0" baseline="0">
                <a:effectLst/>
              </a:rPr>
              <a:t>Total household wealth (to national income)</a:t>
            </a:r>
            <a:endParaRPr lang="fr-FR" sz="2000">
              <a:effectLst/>
            </a:endParaRPr>
          </a:p>
        </c:rich>
      </c:tx>
      <c:layout>
        <c:manualLayout>
          <c:xMode val="edge"/>
          <c:yMode val="edge"/>
          <c:x val="0.23565669291338601"/>
          <c:y val="3.5629030534034903E-7"/>
        </c:manualLayout>
      </c:layout>
      <c:overlay val="0"/>
    </c:title>
    <c:autoTitleDeleted val="0"/>
    <c:plotArea>
      <c:layout>
        <c:manualLayout>
          <c:layoutTarget val="inner"/>
          <c:xMode val="edge"/>
          <c:yMode val="edge"/>
          <c:x val="0.113142438229704"/>
          <c:y val="7.8506609185164097E-2"/>
          <c:w val="0.86339408091229997"/>
          <c:h val="0.74117647058823499"/>
        </c:manualLayout>
      </c:layout>
      <c:lineChart>
        <c:grouping val="standard"/>
        <c:varyColors val="0"/>
        <c:ser>
          <c:idx val="0"/>
          <c:order val="0"/>
          <c:tx>
            <c:strRef>
              <c:f>DataFig1!$G$2</c:f>
              <c:strCache>
                <c:ptCount val="1"/>
                <c:pt idx="0">
                  <c:v>Total</c:v>
                </c:pt>
              </c:strCache>
            </c:strRef>
          </c:tx>
          <c:spPr>
            <a:ln w="12700">
              <a:solidFill>
                <a:srgbClr val="000000"/>
              </a:solidFill>
              <a:prstDash val="solid"/>
            </a:ln>
          </c:spPr>
          <c:marker>
            <c:symbol val="circle"/>
            <c:size val="8"/>
            <c:spPr>
              <a:solidFill>
                <a:sysClr val="windowText" lastClr="000000"/>
              </a:solidFill>
              <a:ln>
                <a:solidFill>
                  <a:srgbClr val="000000"/>
                </a:solidFill>
                <a:prstDash val="solid"/>
              </a:ln>
            </c:spPr>
          </c:marke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DataFig1!$G$3:$G$108</c:f>
              <c:numCache>
                <c:formatCode>0%</c:formatCode>
                <c:ptCount val="106"/>
                <c:pt idx="0">
                  <c:v>4.7140022608753132</c:v>
                </c:pt>
                <c:pt idx="1">
                  <c:v>5.2205457957857275</c:v>
                </c:pt>
                <c:pt idx="2">
                  <c:v>5.4671182179763766</c:v>
                </c:pt>
                <c:pt idx="3">
                  <c:v>4.9204803199784113</c:v>
                </c:pt>
                <c:pt idx="4">
                  <c:v>4.2862934864009814</c:v>
                </c:pt>
                <c:pt idx="5">
                  <c:v>3.7002019696178534</c:v>
                </c:pt>
                <c:pt idx="6">
                  <c:v>3.8419230756411293</c:v>
                </c:pt>
                <c:pt idx="7">
                  <c:v>3.4262787561116306</c:v>
                </c:pt>
                <c:pt idx="8">
                  <c:v>4.1476901044446874</c:v>
                </c:pt>
                <c:pt idx="9">
                  <c:v>4.2930845247147742</c:v>
                </c:pt>
                <c:pt idx="10">
                  <c:v>3.8257418374524623</c:v>
                </c:pt>
                <c:pt idx="11">
                  <c:v>3.9548325543231293</c:v>
                </c:pt>
                <c:pt idx="12">
                  <c:v>4.0968702203542779</c:v>
                </c:pt>
                <c:pt idx="13">
                  <c:v>4.0414644367976251</c:v>
                </c:pt>
                <c:pt idx="14">
                  <c:v>4.402484296998554</c:v>
                </c:pt>
                <c:pt idx="15">
                  <c:v>4.9672706572859209</c:v>
                </c:pt>
                <c:pt idx="16">
                  <c:v>4.9094774559370107</c:v>
                </c:pt>
                <c:pt idx="17">
                  <c:v>4.9836077763547211</c:v>
                </c:pt>
                <c:pt idx="18">
                  <c:v>4.8104971463555426</c:v>
                </c:pt>
                <c:pt idx="19">
                  <c:v>5.076311918055719</c:v>
                </c:pt>
                <c:pt idx="20">
                  <c:v>5.5235498494170896</c:v>
                </c:pt>
                <c:pt idx="21">
                  <c:v>5.0370799185757882</c:v>
                </c:pt>
                <c:pt idx="22">
                  <c:v>4.8069138124209321</c:v>
                </c:pt>
                <c:pt idx="23">
                  <c:v>5.0044716360773709</c:v>
                </c:pt>
                <c:pt idx="24">
                  <c:v>4.5018180629950146</c:v>
                </c:pt>
                <c:pt idx="25">
                  <c:v>4.6387554209360466</c:v>
                </c:pt>
                <c:pt idx="26">
                  <c:v>4.4744615698181418</c:v>
                </c:pt>
                <c:pt idx="27">
                  <c:v>4.0989937306259687</c:v>
                </c:pt>
                <c:pt idx="28">
                  <c:v>3.2454430591756593</c:v>
                </c:pt>
                <c:pt idx="29">
                  <c:v>2.6343145904204004</c:v>
                </c:pt>
                <c:pt idx="30">
                  <c:v>2.4494825781373235</c:v>
                </c:pt>
                <c:pt idx="31">
                  <c:v>2.6710999833987454</c:v>
                </c:pt>
                <c:pt idx="32">
                  <c:v>3.138048829899958</c:v>
                </c:pt>
                <c:pt idx="33">
                  <c:v>3.451400279343841</c:v>
                </c:pt>
                <c:pt idx="34">
                  <c:v>3.4856283903163794</c:v>
                </c:pt>
                <c:pt idx="35">
                  <c:v>3.3444897859413873</c:v>
                </c:pt>
                <c:pt idx="36">
                  <c:v>3.5467760415651375</c:v>
                </c:pt>
                <c:pt idx="37">
                  <c:v>3.3596392775327826</c:v>
                </c:pt>
                <c:pt idx="38">
                  <c:v>3.1484385849493481</c:v>
                </c:pt>
                <c:pt idx="39">
                  <c:v>3.1534181530693037</c:v>
                </c:pt>
                <c:pt idx="40">
                  <c:v>3.0851629353365326</c:v>
                </c:pt>
                <c:pt idx="41">
                  <c:v>3.2394985955189823</c:v>
                </c:pt>
                <c:pt idx="42">
                  <c:v>3.175234507369892</c:v>
                </c:pt>
                <c:pt idx="43">
                  <c:v>3.2004918305775609</c:v>
                </c:pt>
                <c:pt idx="44">
                  <c:v>3.1898616798402415</c:v>
                </c:pt>
                <c:pt idx="45">
                  <c:v>3.3543224543546231</c:v>
                </c:pt>
                <c:pt idx="46">
                  <c:v>3.2878926435654043</c:v>
                </c:pt>
                <c:pt idx="47">
                  <c:v>3.2773928254375857</c:v>
                </c:pt>
                <c:pt idx="48">
                  <c:v>3.3580335672885733</c:v>
                </c:pt>
                <c:pt idx="49">
                  <c:v>3.2934294614878312</c:v>
                </c:pt>
                <c:pt idx="50">
                  <c:v>3.2165686177079977</c:v>
                </c:pt>
                <c:pt idx="51">
                  <c:v>3.1782604829552903</c:v>
                </c:pt>
                <c:pt idx="52">
                  <c:v>3.1580312804843107</c:v>
                </c:pt>
                <c:pt idx="53">
                  <c:v>3.0357722413029129</c:v>
                </c:pt>
                <c:pt idx="54">
                  <c:v>3.061941990493811</c:v>
                </c:pt>
                <c:pt idx="55">
                  <c:v>3.1265335342524034</c:v>
                </c:pt>
                <c:pt idx="56">
                  <c:v>3.050318636349866</c:v>
                </c:pt>
                <c:pt idx="57">
                  <c:v>2.9730752531798417</c:v>
                </c:pt>
                <c:pt idx="58">
                  <c:v>2.9670887237756434</c:v>
                </c:pt>
                <c:pt idx="59">
                  <c:v>3.044462714270312</c:v>
                </c:pt>
                <c:pt idx="60">
                  <c:v>2.9508671823608696</c:v>
                </c:pt>
                <c:pt idx="61">
                  <c:v>2.7591843047933264</c:v>
                </c:pt>
                <c:pt idx="62">
                  <c:v>2.7348585505694345</c:v>
                </c:pt>
                <c:pt idx="63">
                  <c:v>2.7981488634847262</c:v>
                </c:pt>
                <c:pt idx="64">
                  <c:v>2.7865414752046602</c:v>
                </c:pt>
                <c:pt idx="65">
                  <c:v>2.7445807408877485</c:v>
                </c:pt>
                <c:pt idx="66">
                  <c:v>2.8355083560937082</c:v>
                </c:pt>
                <c:pt idx="67">
                  <c:v>3.036151553883581</c:v>
                </c:pt>
                <c:pt idx="68">
                  <c:v>3.0246816487760815</c:v>
                </c:pt>
                <c:pt idx="69">
                  <c:v>3.1404253358388954</c:v>
                </c:pt>
                <c:pt idx="70">
                  <c:v>3.1515612115849807</c:v>
                </c:pt>
                <c:pt idx="71">
                  <c:v>3.0221391613747115</c:v>
                </c:pt>
                <c:pt idx="72">
                  <c:v>3.1119562152189122</c:v>
                </c:pt>
                <c:pt idx="73">
                  <c:v>3.3119586809773263</c:v>
                </c:pt>
                <c:pt idx="74">
                  <c:v>3.361922100483409</c:v>
                </c:pt>
                <c:pt idx="75">
                  <c:v>3.3403864466856841</c:v>
                </c:pt>
                <c:pt idx="76">
                  <c:v>3.4352942715314629</c:v>
                </c:pt>
                <c:pt idx="77">
                  <c:v>3.4394353436409801</c:v>
                </c:pt>
                <c:pt idx="78">
                  <c:v>3.5108147339614564</c:v>
                </c:pt>
                <c:pt idx="79">
                  <c:v>3.5186653027558887</c:v>
                </c:pt>
                <c:pt idx="80">
                  <c:v>3.5460616744022881</c:v>
                </c:pt>
                <c:pt idx="81">
                  <c:v>3.4864353295961625</c:v>
                </c:pt>
                <c:pt idx="82">
                  <c:v>3.5344521713151731</c:v>
                </c:pt>
                <c:pt idx="83">
                  <c:v>3.6272661354087936</c:v>
                </c:pt>
                <c:pt idx="84">
                  <c:v>3.7353633646971058</c:v>
                </c:pt>
                <c:pt idx="85">
                  <c:v>3.9203035847513159</c:v>
                </c:pt>
                <c:pt idx="86">
                  <c:v>4.1658795826836084</c:v>
                </c:pt>
                <c:pt idx="87">
                  <c:v>4.1532901660874142</c:v>
                </c:pt>
                <c:pt idx="88">
                  <c:v>4.0569935441667457</c:v>
                </c:pt>
                <c:pt idx="89">
                  <c:v>3.905075182650906</c:v>
                </c:pt>
                <c:pt idx="90">
                  <c:v>3.9513513168889198</c:v>
                </c:pt>
                <c:pt idx="91">
                  <c:v>4.2376425993486757</c:v>
                </c:pt>
                <c:pt idx="92">
                  <c:v>4.4942446232382256</c:v>
                </c:pt>
                <c:pt idx="93">
                  <c:v>4.6044402672987683</c:v>
                </c:pt>
                <c:pt idx="94">
                  <c:v>4.6255366413691972</c:v>
                </c:pt>
                <c:pt idx="95">
                  <c:v>4.1632326318430453</c:v>
                </c:pt>
                <c:pt idx="96">
                  <c:v>3.9053677622421086</c:v>
                </c:pt>
                <c:pt idx="97">
                  <c:v>3.8977103232864847</c:v>
                </c:pt>
                <c:pt idx="98">
                  <c:v>3.8531559506033926</c:v>
                </c:pt>
                <c:pt idx="99">
                  <c:v>3.8622663214135282</c:v>
                </c:pt>
                <c:pt idx="100">
                  <c:v>4.2555202081068515</c:v>
                </c:pt>
                <c:pt idx="101">
                  <c:v>4.4878297533320524</c:v>
                </c:pt>
                <c:pt idx="102">
                  <c:v>4.551589977833701</c:v>
                </c:pt>
                <c:pt idx="103">
                  <c:v>4.7059898865043888</c:v>
                </c:pt>
                <c:pt idx="104">
                  <c:v>4.8955362406397063</c:v>
                </c:pt>
                <c:pt idx="105">
                  <c:v>5.0267072401068358</c:v>
                </c:pt>
              </c:numCache>
            </c:numRef>
          </c:val>
          <c:smooth val="0"/>
          <c:extLst>
            <c:ext xmlns:c16="http://schemas.microsoft.com/office/drawing/2014/chart" uri="{C3380CC4-5D6E-409C-BE32-E72D297353CC}">
              <c16:uniqueId val="{00000000-6507-5042-BCA2-573069DA5C26}"/>
            </c:ext>
          </c:extLst>
        </c:ser>
        <c:dLbls>
          <c:showLegendKey val="0"/>
          <c:showVal val="0"/>
          <c:showCatName val="0"/>
          <c:showSerName val="0"/>
          <c:showPercent val="0"/>
          <c:showBubbleSize val="0"/>
        </c:dLbls>
        <c:marker val="1"/>
        <c:smooth val="0"/>
        <c:axId val="-2120383928"/>
        <c:axId val="-2120405368"/>
      </c:lineChart>
      <c:catAx>
        <c:axId val="-2120383928"/>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120405368"/>
        <c:crossesAt val="0"/>
        <c:auto val="1"/>
        <c:lblAlgn val="ctr"/>
        <c:lblOffset val="100"/>
        <c:tickLblSkip val="5"/>
        <c:tickMarkSkip val="5"/>
        <c:noMultiLvlLbl val="0"/>
      </c:catAx>
      <c:valAx>
        <c:axId val="-2120405368"/>
        <c:scaling>
          <c:orientation val="minMax"/>
          <c:max val="5.6"/>
          <c:min val="0"/>
        </c:scaling>
        <c:delete val="0"/>
        <c:axPos val="l"/>
        <c:majorGridlines>
          <c:spPr>
            <a:ln w="3175">
              <a:solidFill>
                <a:schemeClr val="bg1">
                  <a:lumMod val="65000"/>
                </a:schemeClr>
              </a:solidFill>
              <a:prstDash val="solid"/>
            </a:ln>
          </c:spPr>
        </c:majorGridlines>
        <c:title>
          <c:tx>
            <c:rich>
              <a:bodyPr rot="-5400000" vert="horz"/>
              <a:lstStyle/>
              <a:p>
                <a:pPr>
                  <a:defRPr sz="1600"/>
                </a:pPr>
                <a:r>
                  <a:rPr lang="fr-FR" sz="1600"/>
                  <a:t>% of national income</a:t>
                </a:r>
              </a:p>
            </c:rich>
          </c:tx>
          <c:layout>
            <c:manualLayout>
              <c:xMode val="edge"/>
              <c:yMode val="edge"/>
              <c:x val="2.96388813467282E-4"/>
              <c:y val="0.28702551038586199"/>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20383928"/>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i="0" baseline="0">
                <a:effectLst/>
              </a:rPr>
              <a:t>Total household wealth (to national income)</a:t>
            </a:r>
            <a:endParaRPr lang="fr-FR" sz="2000">
              <a:effectLst/>
            </a:endParaRPr>
          </a:p>
        </c:rich>
      </c:tx>
      <c:layout>
        <c:manualLayout>
          <c:xMode val="edge"/>
          <c:yMode val="edge"/>
          <c:x val="0.23565669291338601"/>
          <c:y val="3.5629030534079202E-7"/>
        </c:manualLayout>
      </c:layout>
      <c:overlay val="0"/>
    </c:title>
    <c:autoTitleDeleted val="0"/>
    <c:plotArea>
      <c:layout>
        <c:manualLayout>
          <c:layoutTarget val="inner"/>
          <c:xMode val="edge"/>
          <c:yMode val="edge"/>
          <c:x val="0.111763127884876"/>
          <c:y val="7.1719278868421998E-2"/>
          <c:w val="0.86339408091229997"/>
          <c:h val="0.74117647058823499"/>
        </c:manualLayout>
      </c:layout>
      <c:lineChart>
        <c:grouping val="standard"/>
        <c:varyColors val="0"/>
        <c:ser>
          <c:idx val="0"/>
          <c:order val="0"/>
          <c:tx>
            <c:strRef>
              <c:f>DataFig1!$G$2</c:f>
              <c:strCache>
                <c:ptCount val="1"/>
                <c:pt idx="0">
                  <c:v>Total</c:v>
                </c:pt>
              </c:strCache>
            </c:strRef>
          </c:tx>
          <c:spPr>
            <a:ln w="12700">
              <a:solidFill>
                <a:srgbClr val="000000"/>
              </a:solidFill>
              <a:prstDash val="solid"/>
            </a:ln>
          </c:spPr>
          <c:marker>
            <c:symbol val="circle"/>
            <c:size val="8"/>
            <c:spPr>
              <a:solidFill>
                <a:sysClr val="windowText" lastClr="000000"/>
              </a:solidFill>
              <a:ln>
                <a:solidFill>
                  <a:srgbClr val="000000"/>
                </a:solidFill>
                <a:prstDash val="solid"/>
              </a:ln>
            </c:spPr>
          </c:marke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DataFig1!$G$3:$G$108</c:f>
              <c:numCache>
                <c:formatCode>0%</c:formatCode>
                <c:ptCount val="106"/>
                <c:pt idx="0">
                  <c:v>4.7140022608753132</c:v>
                </c:pt>
                <c:pt idx="1">
                  <c:v>5.2205457957857275</c:v>
                </c:pt>
                <c:pt idx="2">
                  <c:v>5.4671182179763766</c:v>
                </c:pt>
                <c:pt idx="3">
                  <c:v>4.9204803199784113</c:v>
                </c:pt>
                <c:pt idx="4">
                  <c:v>4.2862934864009814</c:v>
                </c:pt>
                <c:pt idx="5">
                  <c:v>3.7002019696178534</c:v>
                </c:pt>
                <c:pt idx="6">
                  <c:v>3.8419230756411293</c:v>
                </c:pt>
                <c:pt idx="7">
                  <c:v>3.4262787561116306</c:v>
                </c:pt>
                <c:pt idx="8">
                  <c:v>4.1476901044446874</c:v>
                </c:pt>
                <c:pt idx="9">
                  <c:v>4.2930845247147742</c:v>
                </c:pt>
                <c:pt idx="10">
                  <c:v>3.8257418374524623</c:v>
                </c:pt>
                <c:pt idx="11">
                  <c:v>3.9548325543231293</c:v>
                </c:pt>
                <c:pt idx="12">
                  <c:v>4.0968702203542779</c:v>
                </c:pt>
                <c:pt idx="13">
                  <c:v>4.0414644367976251</c:v>
                </c:pt>
                <c:pt idx="14">
                  <c:v>4.402484296998554</c:v>
                </c:pt>
                <c:pt idx="15">
                  <c:v>4.9672706572859209</c:v>
                </c:pt>
                <c:pt idx="16">
                  <c:v>4.9094774559370107</c:v>
                </c:pt>
                <c:pt idx="17">
                  <c:v>4.9836077763547211</c:v>
                </c:pt>
                <c:pt idx="18">
                  <c:v>4.8104971463555426</c:v>
                </c:pt>
                <c:pt idx="19">
                  <c:v>5.076311918055719</c:v>
                </c:pt>
                <c:pt idx="20">
                  <c:v>5.5235498494170896</c:v>
                </c:pt>
                <c:pt idx="21">
                  <c:v>5.0370799185757882</c:v>
                </c:pt>
                <c:pt idx="22">
                  <c:v>4.8069138124209321</c:v>
                </c:pt>
                <c:pt idx="23">
                  <c:v>5.0044716360773709</c:v>
                </c:pt>
                <c:pt idx="24">
                  <c:v>4.5018180629950146</c:v>
                </c:pt>
                <c:pt idx="25">
                  <c:v>4.6387554209360466</c:v>
                </c:pt>
                <c:pt idx="26">
                  <c:v>4.4744615698181418</c:v>
                </c:pt>
                <c:pt idx="27">
                  <c:v>4.0989937306259687</c:v>
                </c:pt>
                <c:pt idx="28">
                  <c:v>3.2454430591756593</c:v>
                </c:pt>
                <c:pt idx="29">
                  <c:v>2.6343145904204004</c:v>
                </c:pt>
                <c:pt idx="30">
                  <c:v>2.4494825781373235</c:v>
                </c:pt>
                <c:pt idx="31">
                  <c:v>2.6710999833987454</c:v>
                </c:pt>
                <c:pt idx="32">
                  <c:v>3.138048829899958</c:v>
                </c:pt>
                <c:pt idx="33">
                  <c:v>3.451400279343841</c:v>
                </c:pt>
                <c:pt idx="34">
                  <c:v>3.4856283903163794</c:v>
                </c:pt>
                <c:pt idx="35">
                  <c:v>3.3444897859413873</c:v>
                </c:pt>
                <c:pt idx="36">
                  <c:v>3.5467760415651375</c:v>
                </c:pt>
                <c:pt idx="37">
                  <c:v>3.3596392775327826</c:v>
                </c:pt>
                <c:pt idx="38">
                  <c:v>3.1484385849493481</c:v>
                </c:pt>
                <c:pt idx="39">
                  <c:v>3.1534181530693037</c:v>
                </c:pt>
                <c:pt idx="40">
                  <c:v>3.0851629353365326</c:v>
                </c:pt>
                <c:pt idx="41">
                  <c:v>3.2394985955189823</c:v>
                </c:pt>
                <c:pt idx="42">
                  <c:v>3.175234507369892</c:v>
                </c:pt>
                <c:pt idx="43">
                  <c:v>3.2004918305775609</c:v>
                </c:pt>
                <c:pt idx="44">
                  <c:v>3.1898616798402415</c:v>
                </c:pt>
                <c:pt idx="45">
                  <c:v>3.3543224543546231</c:v>
                </c:pt>
                <c:pt idx="46">
                  <c:v>3.2878926435654043</c:v>
                </c:pt>
                <c:pt idx="47">
                  <c:v>3.2773928254375857</c:v>
                </c:pt>
                <c:pt idx="48">
                  <c:v>3.3580335672885733</c:v>
                </c:pt>
                <c:pt idx="49">
                  <c:v>3.2934294614878312</c:v>
                </c:pt>
                <c:pt idx="50">
                  <c:v>3.2165686177079977</c:v>
                </c:pt>
                <c:pt idx="51">
                  <c:v>3.1782604829552903</c:v>
                </c:pt>
                <c:pt idx="52">
                  <c:v>3.1580312804843107</c:v>
                </c:pt>
                <c:pt idx="53">
                  <c:v>3.0357722413029129</c:v>
                </c:pt>
                <c:pt idx="54">
                  <c:v>3.061941990493811</c:v>
                </c:pt>
                <c:pt idx="55">
                  <c:v>3.1265335342524034</c:v>
                </c:pt>
                <c:pt idx="56">
                  <c:v>3.050318636349866</c:v>
                </c:pt>
                <c:pt idx="57">
                  <c:v>2.9730752531798417</c:v>
                </c:pt>
                <c:pt idx="58">
                  <c:v>2.9670887237756434</c:v>
                </c:pt>
                <c:pt idx="59">
                  <c:v>3.044462714270312</c:v>
                </c:pt>
                <c:pt idx="60">
                  <c:v>2.9508671823608696</c:v>
                </c:pt>
                <c:pt idx="61">
                  <c:v>2.7591843047933264</c:v>
                </c:pt>
                <c:pt idx="62">
                  <c:v>2.7348585505694345</c:v>
                </c:pt>
                <c:pt idx="63">
                  <c:v>2.7981488634847262</c:v>
                </c:pt>
                <c:pt idx="64">
                  <c:v>2.7865414752046602</c:v>
                </c:pt>
                <c:pt idx="65">
                  <c:v>2.7445807408877485</c:v>
                </c:pt>
                <c:pt idx="66">
                  <c:v>2.8355083560937082</c:v>
                </c:pt>
                <c:pt idx="67">
                  <c:v>3.036151553883581</c:v>
                </c:pt>
                <c:pt idx="68">
                  <c:v>3.0246816487760815</c:v>
                </c:pt>
                <c:pt idx="69">
                  <c:v>3.1404253358388954</c:v>
                </c:pt>
                <c:pt idx="70">
                  <c:v>3.1515612115849807</c:v>
                </c:pt>
                <c:pt idx="71">
                  <c:v>3.0221391613747115</c:v>
                </c:pt>
                <c:pt idx="72">
                  <c:v>3.1119562152189122</c:v>
                </c:pt>
                <c:pt idx="73">
                  <c:v>3.3119586809773263</c:v>
                </c:pt>
                <c:pt idx="74">
                  <c:v>3.361922100483409</c:v>
                </c:pt>
                <c:pt idx="75">
                  <c:v>3.3403864466856841</c:v>
                </c:pt>
                <c:pt idx="76">
                  <c:v>3.4352942715314629</c:v>
                </c:pt>
                <c:pt idx="77">
                  <c:v>3.4394353436409801</c:v>
                </c:pt>
                <c:pt idx="78">
                  <c:v>3.5108147339614564</c:v>
                </c:pt>
                <c:pt idx="79">
                  <c:v>3.5186653027558887</c:v>
                </c:pt>
                <c:pt idx="80">
                  <c:v>3.5460616744022881</c:v>
                </c:pt>
                <c:pt idx="81">
                  <c:v>3.4864353295961625</c:v>
                </c:pt>
                <c:pt idx="82">
                  <c:v>3.5344521713151731</c:v>
                </c:pt>
                <c:pt idx="83">
                  <c:v>3.6272661354087936</c:v>
                </c:pt>
                <c:pt idx="84">
                  <c:v>3.7353633646971058</c:v>
                </c:pt>
                <c:pt idx="85">
                  <c:v>3.9203035847513159</c:v>
                </c:pt>
                <c:pt idx="86">
                  <c:v>4.1658795826836084</c:v>
                </c:pt>
                <c:pt idx="87">
                  <c:v>4.1532901660874142</c:v>
                </c:pt>
                <c:pt idx="88">
                  <c:v>4.0569935441667457</c:v>
                </c:pt>
                <c:pt idx="89">
                  <c:v>3.905075182650906</c:v>
                </c:pt>
                <c:pt idx="90">
                  <c:v>3.9513513168889198</c:v>
                </c:pt>
                <c:pt idx="91">
                  <c:v>4.2376425993486757</c:v>
                </c:pt>
                <c:pt idx="92">
                  <c:v>4.4942446232382256</c:v>
                </c:pt>
                <c:pt idx="93">
                  <c:v>4.6044402672987683</c:v>
                </c:pt>
                <c:pt idx="94">
                  <c:v>4.6255366413691972</c:v>
                </c:pt>
                <c:pt idx="95">
                  <c:v>4.1632326318430453</c:v>
                </c:pt>
                <c:pt idx="96">
                  <c:v>3.9053677622421086</c:v>
                </c:pt>
                <c:pt idx="97">
                  <c:v>3.8977103232864847</c:v>
                </c:pt>
                <c:pt idx="98">
                  <c:v>3.8531559506033926</c:v>
                </c:pt>
                <c:pt idx="99">
                  <c:v>3.8622663214135282</c:v>
                </c:pt>
                <c:pt idx="100">
                  <c:v>4.2555202081068515</c:v>
                </c:pt>
                <c:pt idx="101">
                  <c:v>4.4878297533320524</c:v>
                </c:pt>
                <c:pt idx="102">
                  <c:v>4.551589977833701</c:v>
                </c:pt>
                <c:pt idx="103">
                  <c:v>4.7059898865043888</c:v>
                </c:pt>
                <c:pt idx="104">
                  <c:v>4.8955362406397063</c:v>
                </c:pt>
                <c:pt idx="105">
                  <c:v>5.0267072401068358</c:v>
                </c:pt>
              </c:numCache>
            </c:numRef>
          </c:val>
          <c:smooth val="0"/>
          <c:extLst>
            <c:ext xmlns:c16="http://schemas.microsoft.com/office/drawing/2014/chart" uri="{C3380CC4-5D6E-409C-BE32-E72D297353CC}">
              <c16:uniqueId val="{00000000-69B9-694D-8E2E-D85A41099E69}"/>
            </c:ext>
          </c:extLst>
        </c:ser>
        <c:ser>
          <c:idx val="1"/>
          <c:order val="1"/>
          <c:tx>
            <c:strRef>
              <c:f>DataFig1!$J$2</c:f>
              <c:strCache>
                <c:ptCount val="1"/>
                <c:pt idx="0">
                  <c:v>Book value of private wealth (% NI)</c:v>
                </c:pt>
              </c:strCache>
            </c:strRef>
          </c:tx>
          <c:spPr>
            <a:ln>
              <a:solidFill>
                <a:sysClr val="windowText" lastClr="000000"/>
              </a:solidFill>
            </a:ln>
          </c:spPr>
          <c:marker>
            <c:symbol val="circle"/>
            <c:size val="8"/>
            <c:spPr>
              <a:solidFill>
                <a:sysClr val="window" lastClr="FFFFFF"/>
              </a:solidFill>
              <a:ln>
                <a:solidFill>
                  <a:sysClr val="windowText" lastClr="000000"/>
                </a:solidFill>
              </a:ln>
            </c:spPr>
          </c:marke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DataFig1!$J$3:$J$108</c:f>
              <c:numCache>
                <c:formatCode>General</c:formatCode>
                <c:ptCount val="106"/>
                <c:pt idx="17" formatCode="0%">
                  <c:v>2.9548736462093865</c:v>
                </c:pt>
                <c:pt idx="18" formatCode="0%">
                  <c:v>3.2872662774369967</c:v>
                </c:pt>
                <c:pt idx="19" formatCode="0%">
                  <c:v>3.8322769380789858</c:v>
                </c:pt>
                <c:pt idx="20" formatCode="0%">
                  <c:v>3.9253960143076143</c:v>
                </c:pt>
                <c:pt idx="21" formatCode="0%">
                  <c:v>3.3898450503629221</c:v>
                </c:pt>
                <c:pt idx="22" formatCode="0%">
                  <c:v>3.0008140867153115</c:v>
                </c:pt>
                <c:pt idx="23" formatCode="0%">
                  <c:v>2.7952708729979099</c:v>
                </c:pt>
                <c:pt idx="24" formatCode="0%">
                  <c:v>2.7022988368339891</c:v>
                </c:pt>
                <c:pt idx="25" formatCode="0%">
                  <c:v>3.0107261583212135</c:v>
                </c:pt>
                <c:pt idx="26" formatCode="0%">
                  <c:v>2.8368622216829458</c:v>
                </c:pt>
                <c:pt idx="27" formatCode="0%">
                  <c:v>2.6765133224816191</c:v>
                </c:pt>
                <c:pt idx="28" formatCode="0%">
                  <c:v>2.2889964548677395</c:v>
                </c:pt>
                <c:pt idx="29" formatCode="0%">
                  <c:v>1.9201107895065013</c:v>
                </c:pt>
                <c:pt idx="30" formatCode="0%">
                  <c:v>1.6542919715827147</c:v>
                </c:pt>
                <c:pt idx="31" formatCode="0%">
                  <c:v>1.6087926091111822</c:v>
                </c:pt>
                <c:pt idx="32" formatCode="0%">
                  <c:v>1.6944564477755757</c:v>
                </c:pt>
                <c:pt idx="33" formatCode="0%">
                  <c:v>1.9551434931234597</c:v>
                </c:pt>
                <c:pt idx="34" formatCode="0%">
                  <c:v>2.1728695318250186</c:v>
                </c:pt>
                <c:pt idx="35" formatCode="0%">
                  <c:v>2.2029904145003658</c:v>
                </c:pt>
                <c:pt idx="36" formatCode="0%">
                  <c:v>2.3845874682451291</c:v>
                </c:pt>
                <c:pt idx="37" formatCode="0%">
                  <c:v>2.3196717314739455</c:v>
                </c:pt>
                <c:pt idx="38" formatCode="0%">
                  <c:v>2.2261698890897028</c:v>
                </c:pt>
                <c:pt idx="39" formatCode="0%">
                  <c:v>2.2473598351506827</c:v>
                </c:pt>
                <c:pt idx="40" formatCode="0%">
                  <c:v>2.2324596610011747</c:v>
                </c:pt>
                <c:pt idx="41" formatCode="0%">
                  <c:v>2.3250638538024284</c:v>
                </c:pt>
                <c:pt idx="42" formatCode="0%">
                  <c:v>2.2605105782343609</c:v>
                </c:pt>
                <c:pt idx="43" formatCode="0%">
                  <c:v>2.3087959965704887</c:v>
                </c:pt>
                <c:pt idx="44" formatCode="0%">
                  <c:v>2.3503579176741565</c:v>
                </c:pt>
                <c:pt idx="45" formatCode="0%">
                  <c:v>2.4276540322657314</c:v>
                </c:pt>
                <c:pt idx="46" formatCode="0%">
                  <c:v>2.3018959226111328</c:v>
                </c:pt>
                <c:pt idx="47" formatCode="0%">
                  <c:v>2.2855549917623548</c:v>
                </c:pt>
                <c:pt idx="48" formatCode="0%">
                  <c:v>2.2766309168615431</c:v>
                </c:pt>
                <c:pt idx="49" formatCode="0%">
                  <c:v>2.1893476717813876</c:v>
                </c:pt>
                <c:pt idx="50" formatCode="0%">
                  <c:v>2.139365168082239</c:v>
                </c:pt>
                <c:pt idx="51" formatCode="0%">
                  <c:v>2.0943430416447022</c:v>
                </c:pt>
                <c:pt idx="52" formatCode="0%">
                  <c:v>2.0619472116013657</c:v>
                </c:pt>
                <c:pt idx="53" formatCode="0%">
                  <c:v>2.0366357701477238</c:v>
                </c:pt>
                <c:pt idx="54" formatCode="0%">
                  <c:v>2.0823746731765458</c:v>
                </c:pt>
                <c:pt idx="55" formatCode="0%">
                  <c:v>2.0724555463615046</c:v>
                </c:pt>
                <c:pt idx="56" formatCode="0%">
                  <c:v>2.0995286704136755</c:v>
                </c:pt>
                <c:pt idx="57" formatCode="0%">
                  <c:v>2.1780288889220731</c:v>
                </c:pt>
                <c:pt idx="58" formatCode="0%">
                  <c:v>2.2059642939208146</c:v>
                </c:pt>
                <c:pt idx="59" formatCode="0%">
                  <c:v>2.2093384713505517</c:v>
                </c:pt>
                <c:pt idx="60" formatCode="0%">
                  <c:v>2.2107623497304822</c:v>
                </c:pt>
                <c:pt idx="61" formatCode="0%">
                  <c:v>2.3823405552704351</c:v>
                </c:pt>
                <c:pt idx="62" formatCode="0%">
                  <c:v>2.5084679421482923</c:v>
                </c:pt>
                <c:pt idx="63" formatCode="0%">
                  <c:v>2.4715510502841473</c:v>
                </c:pt>
                <c:pt idx="64" formatCode="0%">
                  <c:v>2.4833783271234462</c:v>
                </c:pt>
                <c:pt idx="65" formatCode="0%">
                  <c:v>2.5087248926043459</c:v>
                </c:pt>
                <c:pt idx="66" formatCode="0%">
                  <c:v>2.6061890238050709</c:v>
                </c:pt>
                <c:pt idx="67" formatCode="0%">
                  <c:v>2.7665512429582924</c:v>
                </c:pt>
                <c:pt idx="68" formatCode="0%">
                  <c:v>2.7587831538201693</c:v>
                </c:pt>
                <c:pt idx="69" formatCode="0%">
                  <c:v>2.8501307469013759</c:v>
                </c:pt>
                <c:pt idx="70" formatCode="0%">
                  <c:v>2.7685320059183134</c:v>
                </c:pt>
                <c:pt idx="71" formatCode="0%">
                  <c:v>2.5790086307189761</c:v>
                </c:pt>
                <c:pt idx="72" formatCode="0%">
                  <c:v>2.5520199807299089</c:v>
                </c:pt>
                <c:pt idx="73" formatCode="0%">
                  <c:v>2.5904928952506237</c:v>
                </c:pt>
                <c:pt idx="74" formatCode="0%">
                  <c:v>2.5709571786507865</c:v>
                </c:pt>
                <c:pt idx="75" formatCode="0%">
                  <c:v>2.5051905404692199</c:v>
                </c:pt>
                <c:pt idx="76" formatCode="0%">
                  <c:v>2.4989790181936438</c:v>
                </c:pt>
                <c:pt idx="77" formatCode="0%">
                  <c:v>2.4964103779220341</c:v>
                </c:pt>
                <c:pt idx="78" formatCode="0%">
                  <c:v>2.5069621432131539</c:v>
                </c:pt>
                <c:pt idx="79" formatCode="0%">
                  <c:v>2.4414069634411302</c:v>
                </c:pt>
                <c:pt idx="80" formatCode="0%">
                  <c:v>2.4433058901772324</c:v>
                </c:pt>
                <c:pt idx="81" formatCode="0%">
                  <c:v>2.4204434469120359</c:v>
                </c:pt>
                <c:pt idx="82" formatCode="0%">
                  <c:v>2.4205129635742857</c:v>
                </c:pt>
                <c:pt idx="83" formatCode="0%">
                  <c:v>2.3874479666986872</c:v>
                </c:pt>
                <c:pt idx="84" formatCode="0%">
                  <c:v>2.3514195960431259</c:v>
                </c:pt>
                <c:pt idx="85" formatCode="0%">
                  <c:v>2.3372272425587095</c:v>
                </c:pt>
                <c:pt idx="86" formatCode="0%">
                  <c:v>2.3468961396156383</c:v>
                </c:pt>
                <c:pt idx="87" formatCode="0%">
                  <c:v>2.3424728986844041</c:v>
                </c:pt>
                <c:pt idx="88" formatCode="0%">
                  <c:v>2.4198453664618005</c:v>
                </c:pt>
                <c:pt idx="89" formatCode="0%">
                  <c:v>2.4839059847706824</c:v>
                </c:pt>
                <c:pt idx="90" formatCode="0%">
                  <c:v>2.5061847759924691</c:v>
                </c:pt>
                <c:pt idx="91" formatCode="0%">
                  <c:v>2.5295930428828681</c:v>
                </c:pt>
                <c:pt idx="92" formatCode="0%">
                  <c:v>2.6107275688498612</c:v>
                </c:pt>
                <c:pt idx="93" formatCode="0%">
                  <c:v>2.6633915381270357</c:v>
                </c:pt>
                <c:pt idx="94" formatCode="0%">
                  <c:v>2.7314550719996378</c:v>
                </c:pt>
                <c:pt idx="95" formatCode="0%">
                  <c:v>2.8045288890908142</c:v>
                </c:pt>
                <c:pt idx="96" formatCode="0%">
                  <c:v>2.8719159986271152</c:v>
                </c:pt>
                <c:pt idx="97" formatCode="0%">
                  <c:v>2.6964637506369833</c:v>
                </c:pt>
                <c:pt idx="98" formatCode="0%">
                  <c:v>2.6254399882854451</c:v>
                </c:pt>
                <c:pt idx="99" formatCode="0%">
                  <c:v>2.5630567048288868</c:v>
                </c:pt>
                <c:pt idx="100" formatCode="0%">
                  <c:v>2.6007024646284016</c:v>
                </c:pt>
                <c:pt idx="101" formatCode="0%">
                  <c:v>2.6056320425380073</c:v>
                </c:pt>
                <c:pt idx="102" formatCode="0%">
                  <c:v>2.6091166417624998</c:v>
                </c:pt>
                <c:pt idx="103" formatCode="0%">
                  <c:v>2.6503294683824286</c:v>
                </c:pt>
                <c:pt idx="104" formatCode="0%">
                  <c:v>2.6547394031205296</c:v>
                </c:pt>
                <c:pt idx="105" formatCode="0%">
                  <c:v>2.6345600361572199</c:v>
                </c:pt>
              </c:numCache>
            </c:numRef>
          </c:val>
          <c:smooth val="0"/>
          <c:extLst>
            <c:ext xmlns:c16="http://schemas.microsoft.com/office/drawing/2014/chart" uri="{C3380CC4-5D6E-409C-BE32-E72D297353CC}">
              <c16:uniqueId val="{00000001-69B9-694D-8E2E-D85A41099E69}"/>
            </c:ext>
          </c:extLst>
        </c:ser>
        <c:dLbls>
          <c:showLegendKey val="0"/>
          <c:showVal val="0"/>
          <c:showCatName val="0"/>
          <c:showSerName val="0"/>
          <c:showPercent val="0"/>
          <c:showBubbleSize val="0"/>
        </c:dLbls>
        <c:marker val="1"/>
        <c:smooth val="0"/>
        <c:axId val="-2044421752"/>
        <c:axId val="-2044415608"/>
      </c:lineChart>
      <c:catAx>
        <c:axId val="-2044421752"/>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4415608"/>
        <c:crossesAt val="0"/>
        <c:auto val="1"/>
        <c:lblAlgn val="ctr"/>
        <c:lblOffset val="100"/>
        <c:tickLblSkip val="5"/>
        <c:tickMarkSkip val="5"/>
        <c:noMultiLvlLbl val="0"/>
      </c:catAx>
      <c:valAx>
        <c:axId val="-2044415608"/>
        <c:scaling>
          <c:orientation val="minMax"/>
          <c:max val="5.6"/>
          <c:min val="0"/>
        </c:scaling>
        <c:delete val="0"/>
        <c:axPos val="l"/>
        <c:majorGridlines>
          <c:spPr>
            <a:ln w="3175">
              <a:solidFill>
                <a:schemeClr val="bg1">
                  <a:lumMod val="65000"/>
                </a:schemeClr>
              </a:solidFill>
              <a:prstDash val="solid"/>
            </a:ln>
          </c:spPr>
        </c:majorGridlines>
        <c:title>
          <c:tx>
            <c:rich>
              <a:bodyPr rot="-5400000" vert="horz"/>
              <a:lstStyle/>
              <a:p>
                <a:pPr>
                  <a:defRPr sz="1600"/>
                </a:pPr>
                <a:r>
                  <a:rPr lang="fr-FR" sz="1600"/>
                  <a:t>% of national income</a:t>
                </a:r>
              </a:p>
            </c:rich>
          </c:tx>
          <c:layout>
            <c:manualLayout>
              <c:xMode val="edge"/>
              <c:yMode val="edge"/>
              <c:x val="2.96388813467282E-4"/>
              <c:y val="0.28702551038586199"/>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044421752"/>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1800" b="1" i="0" baseline="0">
                <a:effectLst/>
              </a:rPr>
              <a:t>Fraction of capital income in national income in the US</a:t>
            </a:r>
            <a:endParaRPr lang="fr-FR" sz="2000">
              <a:effectLst/>
            </a:endParaRPr>
          </a:p>
        </c:rich>
      </c:tx>
      <c:layout>
        <c:manualLayout>
          <c:xMode val="edge"/>
          <c:yMode val="edge"/>
          <c:x val="0.168070486016834"/>
          <c:y val="3.5629030534079202E-7"/>
        </c:manualLayout>
      </c:layout>
      <c:overlay val="0"/>
    </c:title>
    <c:autoTitleDeleted val="0"/>
    <c:plotArea>
      <c:layout>
        <c:manualLayout>
          <c:layoutTarget val="inner"/>
          <c:xMode val="edge"/>
          <c:yMode val="edge"/>
          <c:x val="0.111763127884876"/>
          <c:y val="7.1719278868421998E-2"/>
          <c:w val="0.86339408091229997"/>
          <c:h val="0.74117647058823499"/>
        </c:manualLayout>
      </c:layout>
      <c:lineChart>
        <c:grouping val="standard"/>
        <c:varyColors val="0"/>
        <c:ser>
          <c:idx val="0"/>
          <c:order val="0"/>
          <c:tx>
            <c:strRef>
              <c:f>DataFig1!$G$2</c:f>
              <c:strCache>
                <c:ptCount val="1"/>
                <c:pt idx="0">
                  <c:v>Total</c:v>
                </c:pt>
              </c:strCache>
            </c:strRef>
          </c:tx>
          <c:spPr>
            <a:ln w="12700">
              <a:solidFill>
                <a:srgbClr val="000000"/>
              </a:solidFill>
              <a:prstDash val="solid"/>
            </a:ln>
          </c:spPr>
          <c:marker>
            <c:symbol val="circle"/>
            <c:size val="8"/>
            <c:spPr>
              <a:solidFill>
                <a:sysClr val="windowText" lastClr="000000"/>
              </a:solidFill>
              <a:ln>
                <a:solidFill>
                  <a:srgbClr val="000000"/>
                </a:solidFill>
                <a:prstDash val="solid"/>
              </a:ln>
            </c:spPr>
          </c:marke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DataFig1!$H$3:$H$108</c:f>
              <c:numCache>
                <c:formatCode>0.0%</c:formatCode>
                <c:ptCount val="106"/>
                <c:pt idx="0">
                  <c:v>0.28356313638323888</c:v>
                </c:pt>
                <c:pt idx="1">
                  <c:v>0.29337255708827548</c:v>
                </c:pt>
                <c:pt idx="2">
                  <c:v>0.29539225222592425</c:v>
                </c:pt>
                <c:pt idx="3">
                  <c:v>0.30402490046961217</c:v>
                </c:pt>
                <c:pt idx="4">
                  <c:v>0.3061286058821901</c:v>
                </c:pt>
                <c:pt idx="5">
                  <c:v>0.29601986843204803</c:v>
                </c:pt>
                <c:pt idx="6">
                  <c:v>0.30822286899264967</c:v>
                </c:pt>
                <c:pt idx="7">
                  <c:v>0.29409112379201141</c:v>
                </c:pt>
                <c:pt idx="8">
                  <c:v>0.30210412898350053</c:v>
                </c:pt>
                <c:pt idx="9">
                  <c:v>0.29104285986992096</c:v>
                </c:pt>
                <c:pt idx="10">
                  <c:v>0.30759424055827767</c:v>
                </c:pt>
                <c:pt idx="11">
                  <c:v>0.30925666651312689</c:v>
                </c:pt>
                <c:pt idx="12">
                  <c:v>0.31923822443829536</c:v>
                </c:pt>
                <c:pt idx="13">
                  <c:v>0.32671013270190558</c:v>
                </c:pt>
                <c:pt idx="14">
                  <c:v>0.30819881107924241</c:v>
                </c:pt>
                <c:pt idx="15">
                  <c:v>0.31106098375734376</c:v>
                </c:pt>
                <c:pt idx="16">
                  <c:v>0.31577804743225224</c:v>
                </c:pt>
                <c:pt idx="17">
                  <c:v>0.30505905313993481</c:v>
                </c:pt>
                <c:pt idx="18">
                  <c:v>0.28517267861151607</c:v>
                </c:pt>
                <c:pt idx="19">
                  <c:v>0.27674251682510614</c:v>
                </c:pt>
                <c:pt idx="20">
                  <c:v>0.26316309959512546</c:v>
                </c:pt>
                <c:pt idx="21">
                  <c:v>0.2669313183274864</c:v>
                </c:pt>
                <c:pt idx="22">
                  <c:v>0.27287262770718423</c:v>
                </c:pt>
                <c:pt idx="23">
                  <c:v>0.27656022671868458</c:v>
                </c:pt>
                <c:pt idx="24">
                  <c:v>0.26953226608264297</c:v>
                </c:pt>
                <c:pt idx="25">
                  <c:v>0.2616443339097137</c:v>
                </c:pt>
                <c:pt idx="26">
                  <c:v>0.2659372457275313</c:v>
                </c:pt>
                <c:pt idx="27">
                  <c:v>0.28285087565937211</c:v>
                </c:pt>
                <c:pt idx="28">
                  <c:v>0.29115189323809243</c:v>
                </c:pt>
                <c:pt idx="29">
                  <c:v>0.276994198020872</c:v>
                </c:pt>
                <c:pt idx="30">
                  <c:v>0.2607093885140816</c:v>
                </c:pt>
                <c:pt idx="31">
                  <c:v>0.24765179915055247</c:v>
                </c:pt>
                <c:pt idx="32">
                  <c:v>0.23181189871642943</c:v>
                </c:pt>
                <c:pt idx="33">
                  <c:v>0.23019593960509113</c:v>
                </c:pt>
                <c:pt idx="34">
                  <c:v>0.24809154121990962</c:v>
                </c:pt>
                <c:pt idx="35">
                  <c:v>0.26160019075984697</c:v>
                </c:pt>
                <c:pt idx="36">
                  <c:v>0.25952558535278486</c:v>
                </c:pt>
                <c:pt idx="37">
                  <c:v>0.27080130894747201</c:v>
                </c:pt>
                <c:pt idx="38">
                  <c:v>0.2632583472379933</c:v>
                </c:pt>
                <c:pt idx="39">
                  <c:v>0.25288717976548541</c:v>
                </c:pt>
                <c:pt idx="40">
                  <c:v>0.250734383525896</c:v>
                </c:pt>
                <c:pt idx="41">
                  <c:v>0.25634379921189332</c:v>
                </c:pt>
                <c:pt idx="42">
                  <c:v>0.27139441004871517</c:v>
                </c:pt>
                <c:pt idx="43">
                  <c:v>0.26141657762472315</c:v>
                </c:pt>
                <c:pt idx="44">
                  <c:v>0.25847566703196084</c:v>
                </c:pt>
                <c:pt idx="45">
                  <c:v>0.25443577350408964</c:v>
                </c:pt>
                <c:pt idx="46">
                  <c:v>0.26919701859958767</c:v>
                </c:pt>
                <c:pt idx="47">
                  <c:v>0.26527482656301399</c:v>
                </c:pt>
                <c:pt idx="48">
                  <c:v>0.2675302126196345</c:v>
                </c:pt>
                <c:pt idx="49">
                  <c:v>0.27489204372001175</c:v>
                </c:pt>
                <c:pt idx="50">
                  <c:v>0.27987033895839841</c:v>
                </c:pt>
                <c:pt idx="51">
                  <c:v>0.28125759929082772</c:v>
                </c:pt>
                <c:pt idx="52">
                  <c:v>0.28715103281774607</c:v>
                </c:pt>
                <c:pt idx="53">
                  <c:v>0.28011675780170708</c:v>
                </c:pt>
                <c:pt idx="54">
                  <c:v>0.27275325695695207</c:v>
                </c:pt>
                <c:pt idx="55">
                  <c:v>0.26905142244566971</c:v>
                </c:pt>
                <c:pt idx="56">
                  <c:v>0.25874188933881548</c:v>
                </c:pt>
                <c:pt idx="57">
                  <c:v>0.24989057847668911</c:v>
                </c:pt>
                <c:pt idx="58">
                  <c:v>0.25930169762046062</c:v>
                </c:pt>
                <c:pt idx="59">
                  <c:v>0.26096119950338209</c:v>
                </c:pt>
                <c:pt idx="60">
                  <c:v>0.26226525216316976</c:v>
                </c:pt>
                <c:pt idx="61">
                  <c:v>0.25485325233815731</c:v>
                </c:pt>
                <c:pt idx="62">
                  <c:v>0.26177334022833737</c:v>
                </c:pt>
                <c:pt idx="63">
                  <c:v>0.26765989801138512</c:v>
                </c:pt>
                <c:pt idx="64">
                  <c:v>0.27076064264909272</c:v>
                </c:pt>
                <c:pt idx="65">
                  <c:v>0.26970997286041348</c:v>
                </c:pt>
                <c:pt idx="66">
                  <c:v>0.26121629924676709</c:v>
                </c:pt>
                <c:pt idx="67">
                  <c:v>0.25326470407924784</c:v>
                </c:pt>
                <c:pt idx="68">
                  <c:v>0.26378445595540834</c:v>
                </c:pt>
                <c:pt idx="69">
                  <c:v>0.26398759088660467</c:v>
                </c:pt>
                <c:pt idx="70">
                  <c:v>0.27321168927491468</c:v>
                </c:pt>
                <c:pt idx="71">
                  <c:v>0.28271617249473913</c:v>
                </c:pt>
                <c:pt idx="72">
                  <c:v>0.27815536104309152</c:v>
                </c:pt>
                <c:pt idx="73">
                  <c:v>0.26525742052816415</c:v>
                </c:pt>
                <c:pt idx="74">
                  <c:v>0.26467108365799746</c:v>
                </c:pt>
                <c:pt idx="75">
                  <c:v>0.2667934757171494</c:v>
                </c:pt>
                <c:pt idx="76">
                  <c:v>0.26657962054311296</c:v>
                </c:pt>
                <c:pt idx="77">
                  <c:v>0.26285536133777371</c:v>
                </c:pt>
                <c:pt idx="78">
                  <c:v>0.26536816052080653</c:v>
                </c:pt>
                <c:pt idx="79">
                  <c:v>0.26329907341718384</c:v>
                </c:pt>
                <c:pt idx="80">
                  <c:v>0.26592958781510601</c:v>
                </c:pt>
                <c:pt idx="81">
                  <c:v>0.27435327604367138</c:v>
                </c:pt>
                <c:pt idx="82">
                  <c:v>0.28212518905108591</c:v>
                </c:pt>
                <c:pt idx="83">
                  <c:v>0.28505161838005605</c:v>
                </c:pt>
                <c:pt idx="84">
                  <c:v>0.28476688961681995</c:v>
                </c:pt>
                <c:pt idx="85">
                  <c:v>0.27242507019798784</c:v>
                </c:pt>
                <c:pt idx="86">
                  <c:v>0.26506751589771704</c:v>
                </c:pt>
                <c:pt idx="87">
                  <c:v>0.25403067357615039</c:v>
                </c:pt>
                <c:pt idx="88">
                  <c:v>0.24889707543373182</c:v>
                </c:pt>
                <c:pt idx="89">
                  <c:v>0.25830173234839432</c:v>
                </c:pt>
                <c:pt idx="90">
                  <c:v>0.26514190919195813</c:v>
                </c:pt>
                <c:pt idx="91">
                  <c:v>0.27082095417237084</c:v>
                </c:pt>
                <c:pt idx="92">
                  <c:v>0.27993751168603392</c:v>
                </c:pt>
                <c:pt idx="93">
                  <c:v>0.28337613970201375</c:v>
                </c:pt>
                <c:pt idx="94">
                  <c:v>0.27348582300087032</c:v>
                </c:pt>
                <c:pt idx="95">
                  <c:v>0.26618748117668628</c:v>
                </c:pt>
                <c:pt idx="96">
                  <c:v>0.28132252637899952</c:v>
                </c:pt>
                <c:pt idx="97">
                  <c:v>0.29838673925639214</c:v>
                </c:pt>
                <c:pt idx="98">
                  <c:v>0.30271241278785121</c:v>
                </c:pt>
                <c:pt idx="99">
                  <c:v>0.30702886391607559</c:v>
                </c:pt>
                <c:pt idx="100">
                  <c:v>0.29676562066528234</c:v>
                </c:pt>
                <c:pt idx="101">
                  <c:v>0.30364733337212252</c:v>
                </c:pt>
                <c:pt idx="102">
                  <c:v>0.30056921389113123</c:v>
                </c:pt>
                <c:pt idx="103">
                  <c:v>0.29957548092025388</c:v>
                </c:pt>
                <c:pt idx="104">
                  <c:v>0.29703673666384656</c:v>
                </c:pt>
                <c:pt idx="105">
                  <c:v>0.2970367366638465</c:v>
                </c:pt>
              </c:numCache>
            </c:numRef>
          </c:val>
          <c:smooth val="0"/>
          <c:extLst>
            <c:ext xmlns:c16="http://schemas.microsoft.com/office/drawing/2014/chart" uri="{C3380CC4-5D6E-409C-BE32-E72D297353CC}">
              <c16:uniqueId val="{00000000-AB08-EC44-A45E-BBE503030267}"/>
            </c:ext>
          </c:extLst>
        </c:ser>
        <c:dLbls>
          <c:showLegendKey val="0"/>
          <c:showVal val="0"/>
          <c:showCatName val="0"/>
          <c:showSerName val="0"/>
          <c:showPercent val="0"/>
          <c:showBubbleSize val="0"/>
        </c:dLbls>
        <c:marker val="1"/>
        <c:smooth val="0"/>
        <c:axId val="-2044177992"/>
        <c:axId val="-2147122344"/>
      </c:lineChart>
      <c:catAx>
        <c:axId val="-2044177992"/>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147122344"/>
        <c:crossesAt val="0"/>
        <c:auto val="1"/>
        <c:lblAlgn val="ctr"/>
        <c:lblOffset val="100"/>
        <c:tickLblSkip val="5"/>
        <c:tickMarkSkip val="5"/>
        <c:noMultiLvlLbl val="0"/>
      </c:catAx>
      <c:valAx>
        <c:axId val="-2147122344"/>
        <c:scaling>
          <c:orientation val="minMax"/>
          <c:min val="0"/>
        </c:scaling>
        <c:delete val="0"/>
        <c:axPos val="l"/>
        <c:majorGridlines>
          <c:spPr>
            <a:ln w="3175">
              <a:solidFill>
                <a:schemeClr val="bg1">
                  <a:lumMod val="65000"/>
                </a:schemeClr>
              </a:solidFill>
              <a:prstDash val="solid"/>
            </a:ln>
          </c:spPr>
        </c:majorGridlines>
        <c:title>
          <c:tx>
            <c:rich>
              <a:bodyPr rot="-5400000" vert="horz"/>
              <a:lstStyle/>
              <a:p>
                <a:pPr>
                  <a:defRPr sz="1600"/>
                </a:pPr>
                <a:r>
                  <a:rPr lang="fr-FR" sz="1600"/>
                  <a:t>% of national income</a:t>
                </a:r>
              </a:p>
            </c:rich>
          </c:tx>
          <c:layout>
            <c:manualLayout>
              <c:xMode val="edge"/>
              <c:yMode val="edge"/>
              <c:x val="2.96388813467282E-4"/>
              <c:y val="0.28702551038586199"/>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044177992"/>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1800"/>
              <a:t>The composition of household wealth in the US</a:t>
            </a:r>
          </a:p>
        </c:rich>
      </c:tx>
      <c:layout>
        <c:manualLayout>
          <c:xMode val="edge"/>
          <c:yMode val="edge"/>
          <c:x val="0.23390877806940799"/>
          <c:y val="1.8032353798912399E-2"/>
        </c:manualLayout>
      </c:layout>
      <c:overlay val="0"/>
    </c:title>
    <c:autoTitleDeleted val="0"/>
    <c:plotArea>
      <c:layout>
        <c:manualLayout>
          <c:layoutTarget val="inner"/>
          <c:xMode val="edge"/>
          <c:yMode val="edge"/>
          <c:x val="0.110164648384469"/>
          <c:y val="8.1534542345102795E-2"/>
          <c:w val="0.86253489003529704"/>
          <c:h val="0.73435012648305797"/>
        </c:manualLayout>
      </c:layout>
      <c:areaChart>
        <c:grouping val="stacked"/>
        <c:varyColors val="0"/>
        <c:ser>
          <c:idx val="1"/>
          <c:order val="0"/>
          <c:tx>
            <c:strRef>
              <c:f>DataFig1!$B$2</c:f>
              <c:strCache>
                <c:ptCount val="1"/>
                <c:pt idx="0">
                  <c:v>Housing (net of morgages)</c:v>
                </c:pt>
              </c:strCache>
            </c:strRef>
          </c:tx>
          <c:spPr>
            <a:solidFill>
              <a:schemeClr val="tx1">
                <a:lumMod val="65000"/>
                <a:lumOff val="35000"/>
              </a:schemeClr>
            </a:solidFill>
            <a:ln w="12700">
              <a:solidFill>
                <a:schemeClr val="tx1"/>
              </a:solidFill>
            </a:ln>
          </c:spP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DataFig1!$B$3:$B$108</c:f>
              <c:numCache>
                <c:formatCode>0%</c:formatCode>
                <c:ptCount val="106"/>
                <c:pt idx="0">
                  <c:v>0.84113437206437514</c:v>
                </c:pt>
                <c:pt idx="1">
                  <c:v>1.0066759765284283</c:v>
                </c:pt>
                <c:pt idx="2">
                  <c:v>1.0493150650829521</c:v>
                </c:pt>
                <c:pt idx="3">
                  <c:v>0.91062723680916691</c:v>
                </c:pt>
                <c:pt idx="4">
                  <c:v>0.82949409663574447</c:v>
                </c:pt>
                <c:pt idx="5">
                  <c:v>0.72659079478376853</c:v>
                </c:pt>
                <c:pt idx="6">
                  <c:v>0.70771903461589725</c:v>
                </c:pt>
                <c:pt idx="7">
                  <c:v>0.65611691540373496</c:v>
                </c:pt>
                <c:pt idx="8">
                  <c:v>0.87364702441073139</c:v>
                </c:pt>
                <c:pt idx="9">
                  <c:v>0.90683895192298647</c:v>
                </c:pt>
                <c:pt idx="10">
                  <c:v>0.8245779369733458</c:v>
                </c:pt>
                <c:pt idx="11">
                  <c:v>0.88422578013353914</c:v>
                </c:pt>
                <c:pt idx="12">
                  <c:v>0.90252993822399241</c:v>
                </c:pt>
                <c:pt idx="13">
                  <c:v>0.84192652097816945</c:v>
                </c:pt>
                <c:pt idx="14">
                  <c:v>0.82014710726141704</c:v>
                </c:pt>
                <c:pt idx="15">
                  <c:v>0.84266394761870889</c:v>
                </c:pt>
                <c:pt idx="16">
                  <c:v>0.83188937608562619</c:v>
                </c:pt>
                <c:pt idx="17">
                  <c:v>0.89956488842900106</c:v>
                </c:pt>
                <c:pt idx="18">
                  <c:v>0.92306836694255823</c:v>
                </c:pt>
                <c:pt idx="19">
                  <c:v>0.9868385815608105</c:v>
                </c:pt>
                <c:pt idx="20">
                  <c:v>1.0890490503956383</c:v>
                </c:pt>
                <c:pt idx="21">
                  <c:v>1.0270243161459165</c:v>
                </c:pt>
                <c:pt idx="22">
                  <c:v>0.95627839204408494</c:v>
                </c:pt>
                <c:pt idx="23">
                  <c:v>0.95898733765770638</c:v>
                </c:pt>
                <c:pt idx="24">
                  <c:v>0.96431877997829607</c:v>
                </c:pt>
                <c:pt idx="25">
                  <c:v>1.0864720581360703</c:v>
                </c:pt>
                <c:pt idx="26">
                  <c:v>1.0328034722012551</c:v>
                </c:pt>
                <c:pt idx="27">
                  <c:v>1.0272909004035897</c:v>
                </c:pt>
                <c:pt idx="28">
                  <c:v>0.85471239816874156</c:v>
                </c:pt>
                <c:pt idx="29">
                  <c:v>0.64977497785679672</c:v>
                </c:pt>
                <c:pt idx="30">
                  <c:v>0.56704880183344875</c:v>
                </c:pt>
                <c:pt idx="31">
                  <c:v>0.63500740197959127</c:v>
                </c:pt>
                <c:pt idx="32">
                  <c:v>0.76324428269088773</c:v>
                </c:pt>
                <c:pt idx="33">
                  <c:v>0.87956365768344069</c:v>
                </c:pt>
                <c:pt idx="34">
                  <c:v>0.98292516789108675</c:v>
                </c:pt>
                <c:pt idx="35">
                  <c:v>1.0235430816544075</c:v>
                </c:pt>
                <c:pt idx="36">
                  <c:v>1.1204703683773622</c:v>
                </c:pt>
                <c:pt idx="37">
                  <c:v>1.0844695080097972</c:v>
                </c:pt>
                <c:pt idx="38">
                  <c:v>1.0234124094709331</c:v>
                </c:pt>
                <c:pt idx="39">
                  <c:v>1.0343160102540199</c:v>
                </c:pt>
                <c:pt idx="40">
                  <c:v>1.0295518793843577</c:v>
                </c:pt>
                <c:pt idx="41">
                  <c:v>1.0710391733623463</c:v>
                </c:pt>
                <c:pt idx="42">
                  <c:v>1.023403713392729</c:v>
                </c:pt>
                <c:pt idx="43">
                  <c:v>1.0118370632184912</c:v>
                </c:pt>
                <c:pt idx="44">
                  <c:v>1.0056363671117143</c:v>
                </c:pt>
                <c:pt idx="45">
                  <c:v>1.0315253971422869</c:v>
                </c:pt>
                <c:pt idx="46">
                  <c:v>0.97081569574561777</c:v>
                </c:pt>
                <c:pt idx="47">
                  <c:v>0.96197945704626642</c:v>
                </c:pt>
                <c:pt idx="48">
                  <c:v>0.96691093460204824</c:v>
                </c:pt>
                <c:pt idx="49">
                  <c:v>0.92943146255541242</c:v>
                </c:pt>
                <c:pt idx="50">
                  <c:v>0.89028225364269575</c:v>
                </c:pt>
                <c:pt idx="51">
                  <c:v>0.84085068529256712</c:v>
                </c:pt>
                <c:pt idx="52">
                  <c:v>0.79562747886748875</c:v>
                </c:pt>
                <c:pt idx="53">
                  <c:v>0.76832206278826243</c:v>
                </c:pt>
                <c:pt idx="54">
                  <c:v>0.77455213814726864</c:v>
                </c:pt>
                <c:pt idx="55">
                  <c:v>0.77620394894531386</c:v>
                </c:pt>
                <c:pt idx="56">
                  <c:v>0.79885795358924894</c:v>
                </c:pt>
                <c:pt idx="57">
                  <c:v>0.82239670109074781</c:v>
                </c:pt>
                <c:pt idx="58">
                  <c:v>0.82359090375650523</c:v>
                </c:pt>
                <c:pt idx="59">
                  <c:v>0.83977684640794337</c:v>
                </c:pt>
                <c:pt idx="60">
                  <c:v>0.8701507782295228</c:v>
                </c:pt>
                <c:pt idx="61">
                  <c:v>0.87853858454390099</c:v>
                </c:pt>
                <c:pt idx="62">
                  <c:v>0.87222259104507338</c:v>
                </c:pt>
                <c:pt idx="63">
                  <c:v>0.87575883542296595</c:v>
                </c:pt>
                <c:pt idx="64">
                  <c:v>0.90535156511456694</c:v>
                </c:pt>
                <c:pt idx="65">
                  <c:v>0.94053823156722727</c:v>
                </c:pt>
                <c:pt idx="66">
                  <c:v>0.99355248645171834</c:v>
                </c:pt>
                <c:pt idx="67">
                  <c:v>1.0635586335211125</c:v>
                </c:pt>
                <c:pt idx="68">
                  <c:v>1.0698648116502381</c:v>
                </c:pt>
                <c:pt idx="69">
                  <c:v>1.1093922209474461</c:v>
                </c:pt>
                <c:pt idx="70">
                  <c:v>1.0689583473289759</c:v>
                </c:pt>
                <c:pt idx="71">
                  <c:v>1.0228670225111587</c:v>
                </c:pt>
                <c:pt idx="72">
                  <c:v>1.0713381650252209</c:v>
                </c:pt>
                <c:pt idx="73">
                  <c:v>1.122960451446529</c:v>
                </c:pt>
                <c:pt idx="74">
                  <c:v>1.1254447671375798</c:v>
                </c:pt>
                <c:pt idx="75">
                  <c:v>1.1006409121038665</c:v>
                </c:pt>
                <c:pt idx="76">
                  <c:v>1.1058353731961608</c:v>
                </c:pt>
                <c:pt idx="77">
                  <c:v>1.0842451741298296</c:v>
                </c:pt>
                <c:pt idx="78">
                  <c:v>1.0523921850499129</c:v>
                </c:pt>
                <c:pt idx="79">
                  <c:v>1.0078548384504451</c:v>
                </c:pt>
                <c:pt idx="80">
                  <c:v>0.99215211362677758</c:v>
                </c:pt>
                <c:pt idx="81">
                  <c:v>0.96161575391797127</c:v>
                </c:pt>
                <c:pt idx="82">
                  <c:v>0.94101717059471734</c:v>
                </c:pt>
                <c:pt idx="83">
                  <c:v>0.912128635053707</c:v>
                </c:pt>
                <c:pt idx="84">
                  <c:v>0.88901750666637813</c:v>
                </c:pt>
                <c:pt idx="85">
                  <c:v>0.89173394263995398</c:v>
                </c:pt>
                <c:pt idx="86">
                  <c:v>0.91737431092135546</c:v>
                </c:pt>
                <c:pt idx="87">
                  <c:v>0.97094869932619765</c:v>
                </c:pt>
                <c:pt idx="88">
                  <c:v>1.0672585354651036</c:v>
                </c:pt>
                <c:pt idx="89">
                  <c:v>1.1336936682860896</c:v>
                </c:pt>
                <c:pt idx="90">
                  <c:v>1.1832270465105756</c:v>
                </c:pt>
                <c:pt idx="91">
                  <c:v>1.2562676310182783</c:v>
                </c:pt>
                <c:pt idx="92">
                  <c:v>1.3873371582487544</c:v>
                </c:pt>
                <c:pt idx="93">
                  <c:v>1.3850147344797539</c:v>
                </c:pt>
                <c:pt idx="94">
                  <c:v>1.1790020983028311</c:v>
                </c:pt>
                <c:pt idx="95">
                  <c:v>0.85327010261436209</c:v>
                </c:pt>
                <c:pt idx="96">
                  <c:v>0.6608375060861883</c:v>
                </c:pt>
                <c:pt idx="97">
                  <c:v>0.60037088335959798</c:v>
                </c:pt>
                <c:pt idx="98">
                  <c:v>0.58543109306947227</c:v>
                </c:pt>
                <c:pt idx="99">
                  <c:v>0.62611408367214394</c:v>
                </c:pt>
                <c:pt idx="100">
                  <c:v>0.74888227956739961</c:v>
                </c:pt>
                <c:pt idx="101">
                  <c:v>0.82894282695121868</c:v>
                </c:pt>
                <c:pt idx="102">
                  <c:v>0.88482529648836661</c:v>
                </c:pt>
                <c:pt idx="103">
                  <c:v>0.95766359923389643</c:v>
                </c:pt>
                <c:pt idx="104">
                  <c:v>1.005259649972565</c:v>
                </c:pt>
                <c:pt idx="105">
                  <c:v>1.0292093687820314</c:v>
                </c:pt>
              </c:numCache>
            </c:numRef>
          </c:val>
          <c:extLst>
            <c:ext xmlns:c16="http://schemas.microsoft.com/office/drawing/2014/chart" uri="{C3380CC4-5D6E-409C-BE32-E72D297353CC}">
              <c16:uniqueId val="{00000000-45A0-1943-A8D2-FC6FC75F8DC0}"/>
            </c:ext>
          </c:extLst>
        </c:ser>
        <c:ser>
          <c:idx val="5"/>
          <c:order val="1"/>
          <c:tx>
            <c:strRef>
              <c:f>DataFig1!$C$2</c:f>
              <c:strCache>
                <c:ptCount val="1"/>
                <c:pt idx="0">
                  <c:v>Sole proprietorships and partnerships</c:v>
                </c:pt>
              </c:strCache>
            </c:strRef>
          </c:tx>
          <c:spPr>
            <a:solidFill>
              <a:schemeClr val="bg1">
                <a:lumMod val="65000"/>
              </a:schemeClr>
            </a:solidFill>
            <a:ln w="12700">
              <a:solidFill>
                <a:schemeClr val="tx1"/>
              </a:solidFill>
            </a:ln>
          </c:spP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DataFig1!$C$3:$C$108</c:f>
              <c:numCache>
                <c:formatCode>0%</c:formatCode>
                <c:ptCount val="106"/>
                <c:pt idx="0">
                  <c:v>1.8325196030257849</c:v>
                </c:pt>
                <c:pt idx="1">
                  <c:v>1.968501055164035</c:v>
                </c:pt>
                <c:pt idx="2">
                  <c:v>1.9632876421621737</c:v>
                </c:pt>
                <c:pt idx="3">
                  <c:v>1.7166826953640955</c:v>
                </c:pt>
                <c:pt idx="4">
                  <c:v>1.5441965447834241</c:v>
                </c:pt>
                <c:pt idx="5">
                  <c:v>1.3577010807371996</c:v>
                </c:pt>
                <c:pt idx="6">
                  <c:v>1.4032347515876136</c:v>
                </c:pt>
                <c:pt idx="7">
                  <c:v>1.2225540943417097</c:v>
                </c:pt>
                <c:pt idx="8">
                  <c:v>1.3325381960067291</c:v>
                </c:pt>
                <c:pt idx="9">
                  <c:v>1.2459757936335534</c:v>
                </c:pt>
                <c:pt idx="10">
                  <c:v>1.053114540970304</c:v>
                </c:pt>
                <c:pt idx="11">
                  <c:v>1.0261683395144217</c:v>
                </c:pt>
                <c:pt idx="12">
                  <c:v>1.0011505897126873</c:v>
                </c:pt>
                <c:pt idx="13">
                  <c:v>0.94377676119871434</c:v>
                </c:pt>
                <c:pt idx="14">
                  <c:v>0.98386082658305352</c:v>
                </c:pt>
                <c:pt idx="15">
                  <c:v>1.0376025014110886</c:v>
                </c:pt>
                <c:pt idx="16">
                  <c:v>0.96903210230668568</c:v>
                </c:pt>
                <c:pt idx="17">
                  <c:v>0.9753582912148836</c:v>
                </c:pt>
                <c:pt idx="18">
                  <c:v>0.95810885013607683</c:v>
                </c:pt>
                <c:pt idx="19">
                  <c:v>0.9941750053506242</c:v>
                </c:pt>
                <c:pt idx="20">
                  <c:v>1.053628388727502</c:v>
                </c:pt>
                <c:pt idx="21">
                  <c:v>0.97173801581459129</c:v>
                </c:pt>
                <c:pt idx="22">
                  <c:v>0.95097560960217697</c:v>
                </c:pt>
                <c:pt idx="23">
                  <c:v>1.0017711102852824</c:v>
                </c:pt>
                <c:pt idx="24">
                  <c:v>0.89113238345567714</c:v>
                </c:pt>
                <c:pt idx="25">
                  <c:v>0.90857443979481878</c:v>
                </c:pt>
                <c:pt idx="26">
                  <c:v>0.87890233029772979</c:v>
                </c:pt>
                <c:pt idx="27">
                  <c:v>0.7824500836917373</c:v>
                </c:pt>
                <c:pt idx="28">
                  <c:v>0.61414665302326044</c:v>
                </c:pt>
                <c:pt idx="29">
                  <c:v>0.52320421598384825</c:v>
                </c:pt>
                <c:pt idx="30">
                  <c:v>0.49951435945648109</c:v>
                </c:pt>
                <c:pt idx="31">
                  <c:v>0.53354678341252992</c:v>
                </c:pt>
                <c:pt idx="32">
                  <c:v>0.61601387525668061</c:v>
                </c:pt>
                <c:pt idx="33">
                  <c:v>0.7084799069878368</c:v>
                </c:pt>
                <c:pt idx="34">
                  <c:v>0.75676707368921503</c:v>
                </c:pt>
                <c:pt idx="35">
                  <c:v>0.74401774154683076</c:v>
                </c:pt>
                <c:pt idx="36">
                  <c:v>0.78363722067184749</c:v>
                </c:pt>
                <c:pt idx="37">
                  <c:v>0.72291278304346041</c:v>
                </c:pt>
                <c:pt idx="38">
                  <c:v>0.67890136394960288</c:v>
                </c:pt>
                <c:pt idx="39">
                  <c:v>0.674574384574814</c:v>
                </c:pt>
                <c:pt idx="40">
                  <c:v>0.63742161960934862</c:v>
                </c:pt>
                <c:pt idx="41">
                  <c:v>0.63856129674127415</c:v>
                </c:pt>
                <c:pt idx="42">
                  <c:v>0.59408048691185589</c:v>
                </c:pt>
                <c:pt idx="43">
                  <c:v>0.58743129104102654</c:v>
                </c:pt>
                <c:pt idx="44">
                  <c:v>0.59437868550075024</c:v>
                </c:pt>
                <c:pt idx="45">
                  <c:v>0.6220457937617051</c:v>
                </c:pt>
                <c:pt idx="46">
                  <c:v>0.58844659897901797</c:v>
                </c:pt>
                <c:pt idx="47">
                  <c:v>0.5688662953984035</c:v>
                </c:pt>
                <c:pt idx="48">
                  <c:v>0.56208168696072891</c:v>
                </c:pt>
                <c:pt idx="49">
                  <c:v>0.54122865666945719</c:v>
                </c:pt>
                <c:pt idx="50">
                  <c:v>0.52851543569081205</c:v>
                </c:pt>
                <c:pt idx="51">
                  <c:v>0.51182294412229845</c:v>
                </c:pt>
                <c:pt idx="52">
                  <c:v>0.49974499824686291</c:v>
                </c:pt>
                <c:pt idx="53">
                  <c:v>0.48914351284507912</c:v>
                </c:pt>
                <c:pt idx="54">
                  <c:v>0.48968866234110409</c:v>
                </c:pt>
                <c:pt idx="55">
                  <c:v>0.47429620341898254</c:v>
                </c:pt>
                <c:pt idx="56">
                  <c:v>0.4664279369494978</c:v>
                </c:pt>
                <c:pt idx="57">
                  <c:v>0.46827594445783666</c:v>
                </c:pt>
                <c:pt idx="58">
                  <c:v>0.46423869404468043</c:v>
                </c:pt>
                <c:pt idx="59">
                  <c:v>0.46697805623591998</c:v>
                </c:pt>
                <c:pt idx="60">
                  <c:v>0.47222831789907954</c:v>
                </c:pt>
                <c:pt idx="61">
                  <c:v>0.49554443790027836</c:v>
                </c:pt>
                <c:pt idx="62">
                  <c:v>0.50983097309760028</c:v>
                </c:pt>
                <c:pt idx="63">
                  <c:v>0.50881616081780867</c:v>
                </c:pt>
                <c:pt idx="64">
                  <c:v>0.51126453001941052</c:v>
                </c:pt>
                <c:pt idx="65">
                  <c:v>0.5190162859717965</c:v>
                </c:pt>
                <c:pt idx="66">
                  <c:v>0.54597153711454738</c:v>
                </c:pt>
                <c:pt idx="67">
                  <c:v>0.5747435009561217</c:v>
                </c:pt>
                <c:pt idx="68">
                  <c:v>0.55905736894200619</c:v>
                </c:pt>
                <c:pt idx="69">
                  <c:v>0.5562679133133227</c:v>
                </c:pt>
                <c:pt idx="70">
                  <c:v>0.52654196480799065</c:v>
                </c:pt>
                <c:pt idx="71">
                  <c:v>0.47116614155870146</c:v>
                </c:pt>
                <c:pt idx="72">
                  <c:v>0.43847753748294249</c:v>
                </c:pt>
                <c:pt idx="73">
                  <c:v>0.42771204623046327</c:v>
                </c:pt>
                <c:pt idx="74">
                  <c:v>0.41574732468739117</c:v>
                </c:pt>
                <c:pt idx="75">
                  <c:v>0.40376411464720874</c:v>
                </c:pt>
                <c:pt idx="76">
                  <c:v>0.39986584383095908</c:v>
                </c:pt>
                <c:pt idx="77">
                  <c:v>0.38901251536023168</c:v>
                </c:pt>
                <c:pt idx="78">
                  <c:v>0.37324232750711706</c:v>
                </c:pt>
                <c:pt idx="79">
                  <c:v>0.34100358268447095</c:v>
                </c:pt>
                <c:pt idx="80">
                  <c:v>0.3259351349823193</c:v>
                </c:pt>
                <c:pt idx="81">
                  <c:v>0.31873417324050263</c:v>
                </c:pt>
                <c:pt idx="82">
                  <c:v>0.31873747541578129</c:v>
                </c:pt>
                <c:pt idx="83">
                  <c:v>0.31281962274037201</c:v>
                </c:pt>
                <c:pt idx="84">
                  <c:v>0.31542945299031572</c:v>
                </c:pt>
                <c:pt idx="85">
                  <c:v>0.32752315887369432</c:v>
                </c:pt>
                <c:pt idx="86">
                  <c:v>0.33175034117700702</c:v>
                </c:pt>
                <c:pt idx="87">
                  <c:v>0.33547982154562478</c:v>
                </c:pt>
                <c:pt idx="88">
                  <c:v>0.34675778088843195</c:v>
                </c:pt>
                <c:pt idx="89">
                  <c:v>0.34700101635209413</c:v>
                </c:pt>
                <c:pt idx="90">
                  <c:v>0.34941655383629383</c:v>
                </c:pt>
                <c:pt idx="91">
                  <c:v>0.37534304178681188</c:v>
                </c:pt>
                <c:pt idx="92">
                  <c:v>0.40890706841405128</c:v>
                </c:pt>
                <c:pt idx="93">
                  <c:v>0.43187274015796001</c:v>
                </c:pt>
                <c:pt idx="94">
                  <c:v>0.47574437921471946</c:v>
                </c:pt>
                <c:pt idx="95">
                  <c:v>0.4844210012202087</c:v>
                </c:pt>
                <c:pt idx="96">
                  <c:v>0.44782311507751743</c:v>
                </c:pt>
                <c:pt idx="97">
                  <c:v>0.41062731777562639</c:v>
                </c:pt>
                <c:pt idx="98">
                  <c:v>0.41868285073929412</c:v>
                </c:pt>
                <c:pt idx="99">
                  <c:v>0.42657684774831306</c:v>
                </c:pt>
                <c:pt idx="100">
                  <c:v>0.45660473359881004</c:v>
                </c:pt>
                <c:pt idx="101">
                  <c:v>0.47836813164828629</c:v>
                </c:pt>
                <c:pt idx="102">
                  <c:v>0.50158673919788488</c:v>
                </c:pt>
                <c:pt idx="103">
                  <c:v>0.52960631295137284</c:v>
                </c:pt>
                <c:pt idx="104">
                  <c:v>0.54298997413353434</c:v>
                </c:pt>
                <c:pt idx="105">
                  <c:v>0.54982349694724353</c:v>
                </c:pt>
              </c:numCache>
            </c:numRef>
          </c:val>
          <c:extLst>
            <c:ext xmlns:c16="http://schemas.microsoft.com/office/drawing/2014/chart" uri="{C3380CC4-5D6E-409C-BE32-E72D297353CC}">
              <c16:uniqueId val="{00000001-45A0-1943-A8D2-FC6FC75F8DC0}"/>
            </c:ext>
          </c:extLst>
        </c:ser>
        <c:ser>
          <c:idx val="2"/>
          <c:order val="2"/>
          <c:tx>
            <c:strRef>
              <c:f>DataFig1!$D$2</c:f>
              <c:strCache>
                <c:ptCount val="1"/>
                <c:pt idx="0">
                  <c:v>Equities</c:v>
                </c:pt>
              </c:strCache>
            </c:strRef>
          </c:tx>
          <c:spPr>
            <a:solidFill>
              <a:schemeClr val="bg1">
                <a:lumMod val="85000"/>
              </a:schemeClr>
            </a:solidFill>
            <a:ln w="12700">
              <a:solidFill>
                <a:schemeClr val="tx1"/>
              </a:solidFill>
            </a:ln>
          </c:spP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DataFig1!$D$3:$D$108</c:f>
              <c:numCache>
                <c:formatCode>0%</c:formatCode>
                <c:ptCount val="106"/>
                <c:pt idx="0">
                  <c:v>1.164294030145095</c:v>
                </c:pt>
                <c:pt idx="1">
                  <c:v>1.2013881279594303</c:v>
                </c:pt>
                <c:pt idx="2">
                  <c:v>1.3494503078529052</c:v>
                </c:pt>
                <c:pt idx="3">
                  <c:v>1.3119437094770787</c:v>
                </c:pt>
                <c:pt idx="4">
                  <c:v>1.0065104074909503</c:v>
                </c:pt>
                <c:pt idx="5">
                  <c:v>0.77699660594848963</c:v>
                </c:pt>
                <c:pt idx="6">
                  <c:v>0.85556164539217272</c:v>
                </c:pt>
                <c:pt idx="7">
                  <c:v>0.73024306074511991</c:v>
                </c:pt>
                <c:pt idx="8">
                  <c:v>0.86910046164260546</c:v>
                </c:pt>
                <c:pt idx="9">
                  <c:v>1.0211757365581948</c:v>
                </c:pt>
                <c:pt idx="10">
                  <c:v>0.95434607595046861</c:v>
                </c:pt>
                <c:pt idx="11">
                  <c:v>1.023403937129735</c:v>
                </c:pt>
                <c:pt idx="12">
                  <c:v>1.1764539835863652</c:v>
                </c:pt>
                <c:pt idx="13">
                  <c:v>1.2633880165046687</c:v>
                </c:pt>
                <c:pt idx="14">
                  <c:v>1.5384158577220093</c:v>
                </c:pt>
                <c:pt idx="15">
                  <c:v>1.9832268917786398</c:v>
                </c:pt>
                <c:pt idx="16">
                  <c:v>2.0368474913138783</c:v>
                </c:pt>
                <c:pt idx="17">
                  <c:v>1.8933959074340623</c:v>
                </c:pt>
                <c:pt idx="18">
                  <c:v>1.4709082198776393</c:v>
                </c:pt>
                <c:pt idx="19">
                  <c:v>1.1989475568701882</c:v>
                </c:pt>
                <c:pt idx="20">
                  <c:v>1.3370259792647272</c:v>
                </c:pt>
                <c:pt idx="21">
                  <c:v>1.27126026574233</c:v>
                </c:pt>
                <c:pt idx="22">
                  <c:v>1.2979089458562432</c:v>
                </c:pt>
                <c:pt idx="23">
                  <c:v>1.5500491692326352</c:v>
                </c:pt>
                <c:pt idx="24">
                  <c:v>1.3003957514049429</c:v>
                </c:pt>
                <c:pt idx="25">
                  <c:v>1.195316113752964</c:v>
                </c:pt>
                <c:pt idx="26">
                  <c:v>1.1826236223725579</c:v>
                </c:pt>
                <c:pt idx="27">
                  <c:v>0.97981546367668493</c:v>
                </c:pt>
                <c:pt idx="28">
                  <c:v>0.65221089691863976</c:v>
                </c:pt>
                <c:pt idx="29">
                  <c:v>0.48256876068205623</c:v>
                </c:pt>
                <c:pt idx="30">
                  <c:v>0.45707178790962599</c:v>
                </c:pt>
                <c:pt idx="31">
                  <c:v>0.50472683398456053</c:v>
                </c:pt>
                <c:pt idx="32">
                  <c:v>0.63151982063737266</c:v>
                </c:pt>
                <c:pt idx="33">
                  <c:v>0.66518440004168644</c:v>
                </c:pt>
                <c:pt idx="34">
                  <c:v>0.59417082209403538</c:v>
                </c:pt>
                <c:pt idx="35">
                  <c:v>0.52536573700905553</c:v>
                </c:pt>
                <c:pt idx="36">
                  <c:v>0.55147205613314365</c:v>
                </c:pt>
                <c:pt idx="37">
                  <c:v>0.55018664980794263</c:v>
                </c:pt>
                <c:pt idx="38">
                  <c:v>0.54155154025386654</c:v>
                </c:pt>
                <c:pt idx="39">
                  <c:v>0.53490466188651453</c:v>
                </c:pt>
                <c:pt idx="40">
                  <c:v>0.49820518159628568</c:v>
                </c:pt>
                <c:pt idx="41">
                  <c:v>0.55799334102188258</c:v>
                </c:pt>
                <c:pt idx="42">
                  <c:v>0.62182246427186361</c:v>
                </c:pt>
                <c:pt idx="43">
                  <c:v>0.66433592183441781</c:v>
                </c:pt>
                <c:pt idx="44">
                  <c:v>0.63665183413635407</c:v>
                </c:pt>
                <c:pt idx="45">
                  <c:v>0.68822383795705933</c:v>
                </c:pt>
                <c:pt idx="46">
                  <c:v>0.73770261441411145</c:v>
                </c:pt>
                <c:pt idx="47">
                  <c:v>0.73994452375373765</c:v>
                </c:pt>
                <c:pt idx="48">
                  <c:v>0.79434969165276614</c:v>
                </c:pt>
                <c:pt idx="49">
                  <c:v>0.79901707678229217</c:v>
                </c:pt>
                <c:pt idx="50">
                  <c:v>0.76715496375181746</c:v>
                </c:pt>
                <c:pt idx="51">
                  <c:v>0.7957991149389072</c:v>
                </c:pt>
                <c:pt idx="52">
                  <c:v>0.84088722803088023</c:v>
                </c:pt>
                <c:pt idx="53">
                  <c:v>0.77392374830052268</c:v>
                </c:pt>
                <c:pt idx="54">
                  <c:v>0.77560061201234853</c:v>
                </c:pt>
                <c:pt idx="55">
                  <c:v>0.86356850400793694</c:v>
                </c:pt>
                <c:pt idx="56">
                  <c:v>0.78635124704420112</c:v>
                </c:pt>
                <c:pt idx="57">
                  <c:v>0.66186185126154018</c:v>
                </c:pt>
                <c:pt idx="58">
                  <c:v>0.64583058497252455</c:v>
                </c:pt>
                <c:pt idx="59">
                  <c:v>0.69896419879052918</c:v>
                </c:pt>
                <c:pt idx="60">
                  <c:v>0.5976280553960821</c:v>
                </c:pt>
                <c:pt idx="61">
                  <c:v>0.37830588593389902</c:v>
                </c:pt>
                <c:pt idx="62">
                  <c:v>0.3111711483803517</c:v>
                </c:pt>
                <c:pt idx="63">
                  <c:v>0.3606470003036687</c:v>
                </c:pt>
                <c:pt idx="64">
                  <c:v>0.33188580035912579</c:v>
                </c:pt>
                <c:pt idx="65">
                  <c:v>0.27155267176015169</c:v>
                </c:pt>
                <c:pt idx="66">
                  <c:v>0.27756908279903608</c:v>
                </c:pt>
                <c:pt idx="67">
                  <c:v>0.33160712849337493</c:v>
                </c:pt>
                <c:pt idx="68">
                  <c:v>0.33195917656977425</c:v>
                </c:pt>
                <c:pt idx="69">
                  <c:v>0.32261638087429062</c:v>
                </c:pt>
                <c:pt idx="70">
                  <c:v>0.3177304281857472</c:v>
                </c:pt>
                <c:pt idx="71">
                  <c:v>0.28180578538166967</c:v>
                </c:pt>
                <c:pt idx="72">
                  <c:v>0.2779537880881941</c:v>
                </c:pt>
                <c:pt idx="73">
                  <c:v>0.31681566446372428</c:v>
                </c:pt>
                <c:pt idx="74">
                  <c:v>0.32165426730329966</c:v>
                </c:pt>
                <c:pt idx="75">
                  <c:v>0.32910407719763757</c:v>
                </c:pt>
                <c:pt idx="76">
                  <c:v>0.38246763970430309</c:v>
                </c:pt>
                <c:pt idx="77">
                  <c:v>0.38346465415045206</c:v>
                </c:pt>
                <c:pt idx="78">
                  <c:v>0.42307365286429915</c:v>
                </c:pt>
                <c:pt idx="79">
                  <c:v>0.48971294961656237</c:v>
                </c:pt>
                <c:pt idx="80">
                  <c:v>0.52609900643341301</c:v>
                </c:pt>
                <c:pt idx="81">
                  <c:v>0.51671584273287707</c:v>
                </c:pt>
                <c:pt idx="82">
                  <c:v>0.5629518460318812</c:v>
                </c:pt>
                <c:pt idx="83">
                  <c:v>0.6522236453697805</c:v>
                </c:pt>
                <c:pt idx="84">
                  <c:v>0.74496975904821017</c:v>
                </c:pt>
                <c:pt idx="85">
                  <c:v>0.85849852630946089</c:v>
                </c:pt>
                <c:pt idx="86">
                  <c:v>0.99022713223636061</c:v>
                </c:pt>
                <c:pt idx="87">
                  <c:v>0.96364023455646663</c:v>
                </c:pt>
                <c:pt idx="88">
                  <c:v>0.84140686356073624</c:v>
                </c:pt>
                <c:pt idx="89">
                  <c:v>0.70874698375273171</c:v>
                </c:pt>
                <c:pt idx="90">
                  <c:v>0.68118409765454657</c:v>
                </c:pt>
                <c:pt idx="91">
                  <c:v>0.74343811091800227</c:v>
                </c:pt>
                <c:pt idx="92">
                  <c:v>0.76614097561184236</c:v>
                </c:pt>
                <c:pt idx="93">
                  <c:v>0.82760827452206698</c:v>
                </c:pt>
                <c:pt idx="94">
                  <c:v>0.89119332844120214</c:v>
                </c:pt>
                <c:pt idx="95">
                  <c:v>0.75232941343011961</c:v>
                </c:pt>
                <c:pt idx="96">
                  <c:v>0.67114899999894206</c:v>
                </c:pt>
                <c:pt idx="97">
                  <c:v>0.7260575666200384</c:v>
                </c:pt>
                <c:pt idx="98">
                  <c:v>0.70748101026876109</c:v>
                </c:pt>
                <c:pt idx="99">
                  <c:v>0.69042898142946341</c:v>
                </c:pt>
                <c:pt idx="100">
                  <c:v>0.8081569424051035</c:v>
                </c:pt>
                <c:pt idx="101">
                  <c:v>0.90092768976474935</c:v>
                </c:pt>
                <c:pt idx="102">
                  <c:v>0.89725819068814328</c:v>
                </c:pt>
                <c:pt idx="103">
                  <c:v>0.90954563408030265</c:v>
                </c:pt>
                <c:pt idx="104">
                  <c:v>0.99271500608779983</c:v>
                </c:pt>
                <c:pt idx="105">
                  <c:v>1.0534782231523825</c:v>
                </c:pt>
              </c:numCache>
            </c:numRef>
          </c:val>
          <c:extLst>
            <c:ext xmlns:c16="http://schemas.microsoft.com/office/drawing/2014/chart" uri="{C3380CC4-5D6E-409C-BE32-E72D297353CC}">
              <c16:uniqueId val="{00000002-45A0-1943-A8D2-FC6FC75F8DC0}"/>
            </c:ext>
          </c:extLst>
        </c:ser>
        <c:ser>
          <c:idx val="4"/>
          <c:order val="3"/>
          <c:tx>
            <c:strRef>
              <c:f>DataFig1!$E$2</c:f>
              <c:strCache>
                <c:ptCount val="1"/>
                <c:pt idx="0">
                  <c:v>Currency, deposits and bonds</c:v>
                </c:pt>
              </c:strCache>
            </c:strRef>
          </c:tx>
          <c:spPr>
            <a:pattFill prst="pct10">
              <a:fgClr>
                <a:schemeClr val="tx1"/>
              </a:fgClr>
              <a:bgClr>
                <a:prstClr val="white"/>
              </a:bgClr>
            </a:pattFill>
            <a:ln w="12700">
              <a:solidFill>
                <a:schemeClr val="tx1"/>
              </a:solidFill>
            </a:ln>
          </c:spP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DataFig1!$E$3:$E$108</c:f>
              <c:numCache>
                <c:formatCode>0%</c:formatCode>
                <c:ptCount val="106"/>
                <c:pt idx="0">
                  <c:v>0.75911944223592487</c:v>
                </c:pt>
                <c:pt idx="1">
                  <c:v>0.90507408217712659</c:v>
                </c:pt>
                <c:pt idx="2">
                  <c:v>0.96115013741188005</c:v>
                </c:pt>
                <c:pt idx="3">
                  <c:v>0.85695778121626309</c:v>
                </c:pt>
                <c:pt idx="4">
                  <c:v>0.79337204232784608</c:v>
                </c:pt>
                <c:pt idx="5">
                  <c:v>0.74053139084243091</c:v>
                </c:pt>
                <c:pt idx="6">
                  <c:v>0.77987798858296475</c:v>
                </c:pt>
                <c:pt idx="7">
                  <c:v>0.72903988096528449</c:v>
                </c:pt>
                <c:pt idx="8">
                  <c:v>0.95507599037151436</c:v>
                </c:pt>
                <c:pt idx="9">
                  <c:v>0.99756480241674239</c:v>
                </c:pt>
                <c:pt idx="10">
                  <c:v>0.87908217852927173</c:v>
                </c:pt>
                <c:pt idx="11">
                  <c:v>0.89009924356866688</c:v>
                </c:pt>
                <c:pt idx="12">
                  <c:v>0.87605954813443621</c:v>
                </c:pt>
                <c:pt idx="13">
                  <c:v>0.84560482854798402</c:v>
                </c:pt>
                <c:pt idx="14">
                  <c:v>0.89491756321140026</c:v>
                </c:pt>
                <c:pt idx="15">
                  <c:v>0.92655747221730922</c:v>
                </c:pt>
                <c:pt idx="16">
                  <c:v>0.89180647105018018</c:v>
                </c:pt>
                <c:pt idx="17">
                  <c:v>0.99705984608576848</c:v>
                </c:pt>
                <c:pt idx="18">
                  <c:v>1.1751212725620859</c:v>
                </c:pt>
                <c:pt idx="19">
                  <c:v>1.5024509763361831</c:v>
                </c:pt>
                <c:pt idx="20">
                  <c:v>1.6099494504607323</c:v>
                </c:pt>
                <c:pt idx="21">
                  <c:v>1.3785503619912971</c:v>
                </c:pt>
                <c:pt idx="22">
                  <c:v>1.23337597882175</c:v>
                </c:pt>
                <c:pt idx="23">
                  <c:v>1.1444506643585721</c:v>
                </c:pt>
                <c:pt idx="24">
                  <c:v>1.0109711033484829</c:v>
                </c:pt>
                <c:pt idx="25">
                  <c:v>1.0611978210688824</c:v>
                </c:pt>
                <c:pt idx="26">
                  <c:v>0.99657169415682723</c:v>
                </c:pt>
                <c:pt idx="27">
                  <c:v>0.937267581329707</c:v>
                </c:pt>
                <c:pt idx="28">
                  <c:v>0.80747917614052933</c:v>
                </c:pt>
                <c:pt idx="29">
                  <c:v>0.71423761711249156</c:v>
                </c:pt>
                <c:pt idx="30">
                  <c:v>0.69390377036991924</c:v>
                </c:pt>
                <c:pt idx="31">
                  <c:v>0.76615425345619503</c:v>
                </c:pt>
                <c:pt idx="32">
                  <c:v>0.88062068653728709</c:v>
                </c:pt>
                <c:pt idx="33">
                  <c:v>0.92935623227138908</c:v>
                </c:pt>
                <c:pt idx="34">
                  <c:v>0.88076465462053732</c:v>
                </c:pt>
                <c:pt idx="35">
                  <c:v>0.78797219615776404</c:v>
                </c:pt>
                <c:pt idx="36">
                  <c:v>0.79973360746038469</c:v>
                </c:pt>
                <c:pt idx="37">
                  <c:v>0.71919003540869386</c:v>
                </c:pt>
                <c:pt idx="38">
                  <c:v>0.63997159916894941</c:v>
                </c:pt>
                <c:pt idx="39">
                  <c:v>0.63563469958716068</c:v>
                </c:pt>
                <c:pt idx="40">
                  <c:v>0.63453857715606166</c:v>
                </c:pt>
                <c:pt idx="41">
                  <c:v>0.66302256047753927</c:v>
                </c:pt>
                <c:pt idx="42">
                  <c:v>0.62891893341020233</c:v>
                </c:pt>
                <c:pt idx="43">
                  <c:v>0.62170121853649729</c:v>
                </c:pt>
                <c:pt idx="44">
                  <c:v>0.62942385084566843</c:v>
                </c:pt>
                <c:pt idx="45">
                  <c:v>0.66371005865863697</c:v>
                </c:pt>
                <c:pt idx="46">
                  <c:v>0.64165881334568931</c:v>
                </c:pt>
                <c:pt idx="47">
                  <c:v>0.6453176018911988</c:v>
                </c:pt>
                <c:pt idx="48">
                  <c:v>0.656803382127219</c:v>
                </c:pt>
                <c:pt idx="49">
                  <c:v>0.64733522939669874</c:v>
                </c:pt>
                <c:pt idx="50">
                  <c:v>0.64969558922780379</c:v>
                </c:pt>
                <c:pt idx="51">
                  <c:v>0.64231574334585051</c:v>
                </c:pt>
                <c:pt idx="52">
                  <c:v>0.63190880574682395</c:v>
                </c:pt>
                <c:pt idx="53">
                  <c:v>0.62077821827589119</c:v>
                </c:pt>
                <c:pt idx="54">
                  <c:v>0.63036270128085148</c:v>
                </c:pt>
                <c:pt idx="55">
                  <c:v>0.62089224949367783</c:v>
                </c:pt>
                <c:pt idx="56">
                  <c:v>0.61119875986166405</c:v>
                </c:pt>
                <c:pt idx="57">
                  <c:v>0.6254870936290029</c:v>
                </c:pt>
                <c:pt idx="58">
                  <c:v>0.63156010102998061</c:v>
                </c:pt>
                <c:pt idx="59">
                  <c:v>0.62615020043143066</c:v>
                </c:pt>
                <c:pt idx="60">
                  <c:v>0.61068327837342151</c:v>
                </c:pt>
                <c:pt idx="61">
                  <c:v>0.62221257710429634</c:v>
                </c:pt>
                <c:pt idx="62">
                  <c:v>0.64001998450688524</c:v>
                </c:pt>
                <c:pt idx="63">
                  <c:v>0.63414819896130492</c:v>
                </c:pt>
                <c:pt idx="64">
                  <c:v>0.6225038933145548</c:v>
                </c:pt>
                <c:pt idx="65">
                  <c:v>0.60104729726320616</c:v>
                </c:pt>
                <c:pt idx="66">
                  <c:v>0.59245687144243753</c:v>
                </c:pt>
                <c:pt idx="67">
                  <c:v>0.6097843861116905</c:v>
                </c:pt>
                <c:pt idx="68">
                  <c:v>0.59993211231922072</c:v>
                </c:pt>
                <c:pt idx="69">
                  <c:v>0.6375020631282069</c:v>
                </c:pt>
                <c:pt idx="70">
                  <c:v>0.66981403122943095</c:v>
                </c:pt>
                <c:pt idx="71">
                  <c:v>0.66574756284838488</c:v>
                </c:pt>
                <c:pt idx="72">
                  <c:v>0.68609862172375746</c:v>
                </c:pt>
                <c:pt idx="73">
                  <c:v>0.72766812587767227</c:v>
                </c:pt>
                <c:pt idx="74">
                  <c:v>0.75443899316501151</c:v>
                </c:pt>
                <c:pt idx="75">
                  <c:v>0.7586943673518961</c:v>
                </c:pt>
                <c:pt idx="76">
                  <c:v>0.75458849769452008</c:v>
                </c:pt>
                <c:pt idx="77">
                  <c:v>0.75108078552825197</c:v>
                </c:pt>
                <c:pt idx="78">
                  <c:v>0.76442006036234444</c:v>
                </c:pt>
                <c:pt idx="79">
                  <c:v>0.73217764583967948</c:v>
                </c:pt>
                <c:pt idx="80">
                  <c:v>0.70459745562020482</c:v>
                </c:pt>
                <c:pt idx="81">
                  <c:v>0.67398738864137819</c:v>
                </c:pt>
                <c:pt idx="82">
                  <c:v>0.6365044865836631</c:v>
                </c:pt>
                <c:pt idx="83">
                  <c:v>0.59249547813321235</c:v>
                </c:pt>
                <c:pt idx="84">
                  <c:v>0.55374464116032696</c:v>
                </c:pt>
                <c:pt idx="85">
                  <c:v>0.51652523392461513</c:v>
                </c:pt>
                <c:pt idx="86">
                  <c:v>0.49570549240484335</c:v>
                </c:pt>
                <c:pt idx="87">
                  <c:v>0.46288706116733991</c:v>
                </c:pt>
                <c:pt idx="88">
                  <c:v>0.45087210743394435</c:v>
                </c:pt>
                <c:pt idx="89">
                  <c:v>0.45462024847061433</c:v>
                </c:pt>
                <c:pt idx="90">
                  <c:v>0.46171604084496731</c:v>
                </c:pt>
                <c:pt idx="91">
                  <c:v>0.50993337252529558</c:v>
                </c:pt>
                <c:pt idx="92">
                  <c:v>0.56204736545238621</c:v>
                </c:pt>
                <c:pt idx="93">
                  <c:v>0.56521344624617531</c:v>
                </c:pt>
                <c:pt idx="94">
                  <c:v>0.59773321313391903</c:v>
                </c:pt>
                <c:pt idx="95">
                  <c:v>0.69287856922293711</c:v>
                </c:pt>
                <c:pt idx="96">
                  <c:v>0.76982125997498119</c:v>
                </c:pt>
                <c:pt idx="97">
                  <c:v>0.71970486328549921</c:v>
                </c:pt>
                <c:pt idx="98">
                  <c:v>0.69197924835315749</c:v>
                </c:pt>
                <c:pt idx="99">
                  <c:v>0.67083848616323638</c:v>
                </c:pt>
                <c:pt idx="100">
                  <c:v>0.67146048619920062</c:v>
                </c:pt>
                <c:pt idx="101">
                  <c:v>0.65161292521997727</c:v>
                </c:pt>
                <c:pt idx="102">
                  <c:v>0.6526398714720012</c:v>
                </c:pt>
                <c:pt idx="103">
                  <c:v>0.67429415555893524</c:v>
                </c:pt>
                <c:pt idx="104">
                  <c:v>0.65615014998058263</c:v>
                </c:pt>
                <c:pt idx="105">
                  <c:v>0.64315692065129126</c:v>
                </c:pt>
              </c:numCache>
            </c:numRef>
          </c:val>
          <c:extLst>
            <c:ext xmlns:c16="http://schemas.microsoft.com/office/drawing/2014/chart" uri="{C3380CC4-5D6E-409C-BE32-E72D297353CC}">
              <c16:uniqueId val="{00000003-45A0-1943-A8D2-FC6FC75F8DC0}"/>
            </c:ext>
          </c:extLst>
        </c:ser>
        <c:ser>
          <c:idx val="6"/>
          <c:order val="4"/>
          <c:tx>
            <c:strRef>
              <c:f>DataFig1!$F$2</c:f>
              <c:strCache>
                <c:ptCount val="1"/>
                <c:pt idx="0">
                  <c:v>Pensions</c:v>
                </c:pt>
              </c:strCache>
            </c:strRef>
          </c:tx>
          <c:spPr>
            <a:solidFill>
              <a:schemeClr val="bg1"/>
            </a:solidFill>
            <a:ln w="12700">
              <a:solidFill>
                <a:schemeClr val="tx1"/>
              </a:solidFill>
            </a:ln>
          </c:spP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DataFig1!$F$3:$F$108</c:f>
              <c:numCache>
                <c:formatCode>0%</c:formatCode>
                <c:ptCount val="106"/>
                <c:pt idx="0">
                  <c:v>0.11693481340413325</c:v>
                </c:pt>
                <c:pt idx="1">
                  <c:v>0.13890655395670629</c:v>
                </c:pt>
                <c:pt idx="2">
                  <c:v>0.1439150654664659</c:v>
                </c:pt>
                <c:pt idx="3">
                  <c:v>0.12426889711180686</c:v>
                </c:pt>
                <c:pt idx="4">
                  <c:v>0.11272039516301616</c:v>
                </c:pt>
                <c:pt idx="5">
                  <c:v>9.8382097305964741E-2</c:v>
                </c:pt>
                <c:pt idx="6">
                  <c:v>9.5529655462480406E-2</c:v>
                </c:pt>
                <c:pt idx="7">
                  <c:v>8.8324804655781311E-2</c:v>
                </c:pt>
                <c:pt idx="8">
                  <c:v>0.11732843201310741</c:v>
                </c:pt>
                <c:pt idx="9">
                  <c:v>0.12152924018329737</c:v>
                </c:pt>
                <c:pt idx="10">
                  <c:v>0.11462110502907237</c:v>
                </c:pt>
                <c:pt idx="11">
                  <c:v>0.13093525397676611</c:v>
                </c:pt>
                <c:pt idx="12">
                  <c:v>0.14067616069679617</c:v>
                </c:pt>
                <c:pt idx="13">
                  <c:v>0.14676830956808948</c:v>
                </c:pt>
                <c:pt idx="14">
                  <c:v>0.1651429422206741</c:v>
                </c:pt>
                <c:pt idx="15">
                  <c:v>0.17721984426017451</c:v>
                </c:pt>
                <c:pt idx="16">
                  <c:v>0.17990201518064067</c:v>
                </c:pt>
                <c:pt idx="17">
                  <c:v>0.21822884319100641</c:v>
                </c:pt>
                <c:pt idx="18">
                  <c:v>0.28329043683718208</c:v>
                </c:pt>
                <c:pt idx="19">
                  <c:v>0.39389979793791274</c:v>
                </c:pt>
                <c:pt idx="20">
                  <c:v>0.43389698056849052</c:v>
                </c:pt>
                <c:pt idx="21">
                  <c:v>0.38850695888165399</c:v>
                </c:pt>
                <c:pt idx="22">
                  <c:v>0.36837488609667629</c:v>
                </c:pt>
                <c:pt idx="23">
                  <c:v>0.34921335454317459</c:v>
                </c:pt>
                <c:pt idx="24">
                  <c:v>0.33500004480761597</c:v>
                </c:pt>
                <c:pt idx="25">
                  <c:v>0.38719498818331161</c:v>
                </c:pt>
                <c:pt idx="26">
                  <c:v>0.38356045078977163</c:v>
                </c:pt>
                <c:pt idx="27">
                  <c:v>0.37216970152424989</c:v>
                </c:pt>
                <c:pt idx="28">
                  <c:v>0.31689393492448831</c:v>
                </c:pt>
                <c:pt idx="29">
                  <c:v>0.26452901878520774</c:v>
                </c:pt>
                <c:pt idx="30">
                  <c:v>0.23194385856784852</c:v>
                </c:pt>
                <c:pt idx="31">
                  <c:v>0.23166471056586896</c:v>
                </c:pt>
                <c:pt idx="32">
                  <c:v>0.24665016477772989</c:v>
                </c:pt>
                <c:pt idx="33">
                  <c:v>0.26881608235948801</c:v>
                </c:pt>
                <c:pt idx="34">
                  <c:v>0.27100067202150474</c:v>
                </c:pt>
                <c:pt idx="35">
                  <c:v>0.26359102957332886</c:v>
                </c:pt>
                <c:pt idx="36">
                  <c:v>0.29146278892239924</c:v>
                </c:pt>
                <c:pt idx="37">
                  <c:v>0.2828803012628886</c:v>
                </c:pt>
                <c:pt idx="38">
                  <c:v>0.26460167210599539</c:v>
                </c:pt>
                <c:pt idx="39">
                  <c:v>0.27398839676679465</c:v>
                </c:pt>
                <c:pt idx="40">
                  <c:v>0.28544567759047917</c:v>
                </c:pt>
                <c:pt idx="41">
                  <c:v>0.30888222391593989</c:v>
                </c:pt>
                <c:pt idx="42">
                  <c:v>0.30700890938324144</c:v>
                </c:pt>
                <c:pt idx="43">
                  <c:v>0.31518633594712753</c:v>
                </c:pt>
                <c:pt idx="44">
                  <c:v>0.3237709422457542</c:v>
                </c:pt>
                <c:pt idx="45">
                  <c:v>0.34881736683493525</c:v>
                </c:pt>
                <c:pt idx="46">
                  <c:v>0.34926892108096796</c:v>
                </c:pt>
                <c:pt idx="47">
                  <c:v>0.36128494734797945</c:v>
                </c:pt>
                <c:pt idx="48">
                  <c:v>0.3778878719458108</c:v>
                </c:pt>
                <c:pt idx="49">
                  <c:v>0.37641703608397065</c:v>
                </c:pt>
                <c:pt idx="50">
                  <c:v>0.38092037539486862</c:v>
                </c:pt>
                <c:pt idx="51">
                  <c:v>0.38747199525566689</c:v>
                </c:pt>
                <c:pt idx="52">
                  <c:v>0.38986276959225524</c:v>
                </c:pt>
                <c:pt idx="53">
                  <c:v>0.38360469909315753</c:v>
                </c:pt>
                <c:pt idx="54">
                  <c:v>0.39173787671223853</c:v>
                </c:pt>
                <c:pt idx="55">
                  <c:v>0.39157262838649221</c:v>
                </c:pt>
                <c:pt idx="56">
                  <c:v>0.3874827389052537</c:v>
                </c:pt>
                <c:pt idx="57">
                  <c:v>0.3950536627407143</c:v>
                </c:pt>
                <c:pt idx="58">
                  <c:v>0.40186843997195271</c:v>
                </c:pt>
                <c:pt idx="59">
                  <c:v>0.41259341240448844</c:v>
                </c:pt>
                <c:pt idx="60">
                  <c:v>0.4001767524627643</c:v>
                </c:pt>
                <c:pt idx="61">
                  <c:v>0.38458281931095134</c:v>
                </c:pt>
                <c:pt idx="62">
                  <c:v>0.40161385353952378</c:v>
                </c:pt>
                <c:pt idx="63">
                  <c:v>0.41877866797897817</c:v>
                </c:pt>
                <c:pt idx="64">
                  <c:v>0.41553568639700145</c:v>
                </c:pt>
                <c:pt idx="65">
                  <c:v>0.41242625432536639</c:v>
                </c:pt>
                <c:pt idx="66">
                  <c:v>0.42595837828596889</c:v>
                </c:pt>
                <c:pt idx="67">
                  <c:v>0.45645790480128168</c:v>
                </c:pt>
                <c:pt idx="68">
                  <c:v>0.46386817929484281</c:v>
                </c:pt>
                <c:pt idx="69">
                  <c:v>0.51464675757562928</c:v>
                </c:pt>
                <c:pt idx="70">
                  <c:v>0.56851644003283575</c:v>
                </c:pt>
                <c:pt idx="71">
                  <c:v>0.58055264907479753</c:v>
                </c:pt>
                <c:pt idx="72">
                  <c:v>0.63808810289879725</c:v>
                </c:pt>
                <c:pt idx="73">
                  <c:v>0.71680239295893766</c:v>
                </c:pt>
                <c:pt idx="74">
                  <c:v>0.74463674819012737</c:v>
                </c:pt>
                <c:pt idx="75">
                  <c:v>0.74818297538507517</c:v>
                </c:pt>
                <c:pt idx="76">
                  <c:v>0.79253691710552088</c:v>
                </c:pt>
                <c:pt idx="77">
                  <c:v>0.83163221447221525</c:v>
                </c:pt>
                <c:pt idx="78">
                  <c:v>0.89768650817778317</c:v>
                </c:pt>
                <c:pt idx="79">
                  <c:v>0.94791628616473045</c:v>
                </c:pt>
                <c:pt idx="80">
                  <c:v>0.99727796373957311</c:v>
                </c:pt>
                <c:pt idx="81">
                  <c:v>1.0153821710634336</c:v>
                </c:pt>
                <c:pt idx="82">
                  <c:v>1.0752411926891299</c:v>
                </c:pt>
                <c:pt idx="83">
                  <c:v>1.1575987541117223</c:v>
                </c:pt>
                <c:pt idx="84">
                  <c:v>1.232202004831874</c:v>
                </c:pt>
                <c:pt idx="85">
                  <c:v>1.326022723003591</c:v>
                </c:pt>
                <c:pt idx="86">
                  <c:v>1.4308223059440426</c:v>
                </c:pt>
                <c:pt idx="87">
                  <c:v>1.4203343494917855</c:v>
                </c:pt>
                <c:pt idx="88">
                  <c:v>1.3506982568185297</c:v>
                </c:pt>
                <c:pt idx="89">
                  <c:v>1.2610132657893756</c:v>
                </c:pt>
                <c:pt idx="90">
                  <c:v>1.2758075780425366</c:v>
                </c:pt>
                <c:pt idx="91">
                  <c:v>1.3526604431002875</c:v>
                </c:pt>
                <c:pt idx="92">
                  <c:v>1.3698120555111903</c:v>
                </c:pt>
                <c:pt idx="93">
                  <c:v>1.3947310718928123</c:v>
                </c:pt>
                <c:pt idx="94">
                  <c:v>1.4818636222765247</c:v>
                </c:pt>
                <c:pt idx="95">
                  <c:v>1.3803335453554182</c:v>
                </c:pt>
                <c:pt idx="96">
                  <c:v>1.3557368811044801</c:v>
                </c:pt>
                <c:pt idx="97">
                  <c:v>1.440949692245723</c:v>
                </c:pt>
                <c:pt idx="98">
                  <c:v>1.4495817481727078</c:v>
                </c:pt>
                <c:pt idx="99">
                  <c:v>1.4483079224003708</c:v>
                </c:pt>
                <c:pt idx="100">
                  <c:v>1.5704157663363385</c:v>
                </c:pt>
                <c:pt idx="101">
                  <c:v>1.6279781797478206</c:v>
                </c:pt>
                <c:pt idx="102">
                  <c:v>1.6152798799873052</c:v>
                </c:pt>
                <c:pt idx="103">
                  <c:v>1.6348801846798817</c:v>
                </c:pt>
                <c:pt idx="104">
                  <c:v>1.6984214604652239</c:v>
                </c:pt>
                <c:pt idx="105">
                  <c:v>1.7510392305738869</c:v>
                </c:pt>
              </c:numCache>
            </c:numRef>
          </c:val>
          <c:extLst>
            <c:ext xmlns:c16="http://schemas.microsoft.com/office/drawing/2014/chart" uri="{C3380CC4-5D6E-409C-BE32-E72D297353CC}">
              <c16:uniqueId val="{00000004-45A0-1943-A8D2-FC6FC75F8DC0}"/>
            </c:ext>
          </c:extLst>
        </c:ser>
        <c:dLbls>
          <c:showLegendKey val="0"/>
          <c:showVal val="0"/>
          <c:showCatName val="0"/>
          <c:showSerName val="0"/>
          <c:showPercent val="0"/>
          <c:showBubbleSize val="0"/>
        </c:dLbls>
        <c:axId val="-2044225288"/>
        <c:axId val="-2044222024"/>
      </c:areaChart>
      <c:catAx>
        <c:axId val="-2044225288"/>
        <c:scaling>
          <c:orientation val="minMax"/>
        </c:scaling>
        <c:delete val="0"/>
        <c:axPos val="b"/>
        <c:majorGridlines>
          <c:spPr>
            <a:ln>
              <a:solidFill>
                <a:schemeClr val="bg1">
                  <a:lumMod val="75000"/>
                </a:schemeClr>
              </a:solidFill>
            </a:ln>
          </c:spPr>
        </c:majorGridlines>
        <c:numFmt formatCode="General" sourceLinked="1"/>
        <c:majorTickMark val="none"/>
        <c:minorTickMark val="none"/>
        <c:tickLblPos val="nextTo"/>
        <c:txPr>
          <a:bodyPr rot="-5400000" vert="horz"/>
          <a:lstStyle/>
          <a:p>
            <a:pPr>
              <a:defRPr sz="1600"/>
            </a:pPr>
            <a:endParaRPr lang="it-IT"/>
          </a:p>
        </c:txPr>
        <c:crossAx val="-2044222024"/>
        <c:crosses val="autoZero"/>
        <c:auto val="1"/>
        <c:lblAlgn val="ctr"/>
        <c:lblOffset val="100"/>
        <c:tickLblSkip val="5"/>
        <c:tickMarkSkip val="5"/>
        <c:noMultiLvlLbl val="0"/>
      </c:catAx>
      <c:valAx>
        <c:axId val="-2044222024"/>
        <c:scaling>
          <c:orientation val="minMax"/>
          <c:max val="5.5"/>
          <c:min val="0"/>
        </c:scaling>
        <c:delete val="0"/>
        <c:axPos val="l"/>
        <c:majorGridlines>
          <c:spPr>
            <a:ln>
              <a:solidFill>
                <a:schemeClr val="bg1">
                  <a:lumMod val="75000"/>
                </a:schemeClr>
              </a:solidFill>
              <a:prstDash val="solid"/>
            </a:ln>
          </c:spPr>
        </c:majorGridlines>
        <c:title>
          <c:tx>
            <c:rich>
              <a:bodyPr rot="-5400000" vert="horz"/>
              <a:lstStyle/>
              <a:p>
                <a:pPr>
                  <a:defRPr sz="1600" b="0"/>
                </a:pPr>
                <a:r>
                  <a:rPr lang="fr-FR" sz="1600" b="0"/>
                  <a:t>%  of national income</a:t>
                </a:r>
              </a:p>
            </c:rich>
          </c:tx>
          <c:layout>
            <c:manualLayout>
              <c:xMode val="edge"/>
              <c:yMode val="edge"/>
              <c:x val="2.7607928319304902E-4"/>
              <c:y val="0.33480475291267298"/>
            </c:manualLayout>
          </c:layout>
          <c:overlay val="0"/>
        </c:title>
        <c:numFmt formatCode="0%" sourceLinked="1"/>
        <c:majorTickMark val="none"/>
        <c:minorTickMark val="none"/>
        <c:tickLblPos val="nextTo"/>
        <c:txPr>
          <a:bodyPr/>
          <a:lstStyle/>
          <a:p>
            <a:pPr>
              <a:defRPr sz="1600"/>
            </a:pPr>
            <a:endParaRPr lang="it-IT"/>
          </a:p>
        </c:txPr>
        <c:crossAx val="-2044225288"/>
        <c:crosses val="autoZero"/>
        <c:crossBetween val="midCat"/>
      </c:valAx>
    </c:plotArea>
    <c:plotVisOnly val="1"/>
    <c:dispBlanksAs val="zero"/>
    <c:showDLblsOverMax val="0"/>
  </c:chart>
  <c:spPr>
    <a:ln>
      <a:noFill/>
    </a:ln>
  </c:spPr>
  <c:txPr>
    <a:bodyPr/>
    <a:lstStyle/>
    <a:p>
      <a:pPr>
        <a:defRPr>
          <a:latin typeface="Arial"/>
          <a:cs typeface="Arial"/>
        </a:defRPr>
      </a:pPr>
      <a:endParaRPr lang="it-IT"/>
    </a:p>
  </c:txPr>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2000"/>
            </a:pPr>
            <a:r>
              <a:rPr lang="fr-FR" sz="2000" b="1" i="0" baseline="0">
                <a:effectLst/>
              </a:rPr>
              <a:t>Top 0.1% Wealth Share Estimates</a:t>
            </a:r>
            <a:endParaRPr lang="fr-FR" sz="2000">
              <a:effectLst/>
            </a:endParaRPr>
          </a:p>
        </c:rich>
      </c:tx>
      <c:layout>
        <c:manualLayout>
          <c:xMode val="edge"/>
          <c:yMode val="edge"/>
          <c:x val="0.299104968775455"/>
          <c:y val="4.52524316813339E-3"/>
        </c:manualLayout>
      </c:layout>
      <c:overlay val="0"/>
    </c:title>
    <c:autoTitleDeleted val="0"/>
    <c:plotArea>
      <c:layout>
        <c:manualLayout>
          <c:layoutTarget val="inner"/>
          <c:xMode val="edge"/>
          <c:yMode val="edge"/>
          <c:x val="0.111763127884876"/>
          <c:y val="7.1719278868421998E-2"/>
          <c:w val="0.86339408091229997"/>
          <c:h val="0.74117647058823499"/>
        </c:manualLayout>
      </c:layout>
      <c:lineChart>
        <c:grouping val="standard"/>
        <c:varyColors val="0"/>
        <c:ser>
          <c:idx val="3"/>
          <c:order val="0"/>
          <c:tx>
            <c:strRef>
              <c:f>DataFig2!$F$2</c:f>
              <c:strCache>
                <c:ptCount val="1"/>
                <c:pt idx="0">
                  <c:v>Estate multiplier (raw)</c:v>
                </c:pt>
              </c:strCache>
            </c:strRef>
          </c:tx>
          <c:spPr>
            <a:ln w="19050">
              <a:solidFill>
                <a:srgbClr val="3366FF"/>
              </a:solidFill>
            </a:ln>
          </c:spPr>
          <c:marker>
            <c:symbol val="triangle"/>
            <c:size val="8"/>
            <c:spPr>
              <a:solidFill>
                <a:sysClr val="window" lastClr="FFFFFF"/>
              </a:solidFill>
              <a:ln>
                <a:solidFill>
                  <a:srgbClr val="3366FF"/>
                </a:solidFill>
              </a:ln>
            </c:spPr>
          </c:marker>
          <c:val>
            <c:numRef>
              <c:f>DataFig2!$J$3:$J$106</c:f>
              <c:numCache>
                <c:formatCode>0.0%</c:formatCode>
                <c:ptCount val="104"/>
                <c:pt idx="3">
                  <c:v>0.21182821373190647</c:v>
                </c:pt>
                <c:pt idx="4">
                  <c:v>0.1947535594778336</c:v>
                </c:pt>
                <c:pt idx="5">
                  <c:v>0.2026085498765943</c:v>
                </c:pt>
                <c:pt idx="6">
                  <c:v>0.22663759054345456</c:v>
                </c:pt>
                <c:pt idx="7">
                  <c:v>0.20681607640051583</c:v>
                </c:pt>
                <c:pt idx="8">
                  <c:v>0.177606230450709</c:v>
                </c:pt>
                <c:pt idx="9">
                  <c:v>0.17747587858392161</c:v>
                </c:pt>
                <c:pt idx="10">
                  <c:v>0.18035104013676725</c:v>
                </c:pt>
                <c:pt idx="11">
                  <c:v>0.19217127346160287</c:v>
                </c:pt>
                <c:pt idx="12">
                  <c:v>0.18656846912250719</c:v>
                </c:pt>
                <c:pt idx="13">
                  <c:v>0.18603017175531908</c:v>
                </c:pt>
                <c:pt idx="14">
                  <c:v>0.21496840575546849</c:v>
                </c:pt>
                <c:pt idx="15">
                  <c:v>0.1989660574818351</c:v>
                </c:pt>
                <c:pt idx="16">
                  <c:v>0.21000694617901752</c:v>
                </c:pt>
                <c:pt idx="17">
                  <c:v>0.23127025729731437</c:v>
                </c:pt>
                <c:pt idx="18">
                  <c:v>0.19010277653408555</c:v>
                </c:pt>
                <c:pt idx="19">
                  <c:v>0.14821019925725556</c:v>
                </c:pt>
                <c:pt idx="20">
                  <c:v>0.1640814152260188</c:v>
                </c:pt>
                <c:pt idx="21">
                  <c:v>0.15065266094109908</c:v>
                </c:pt>
                <c:pt idx="22">
                  <c:v>0.15121865942380014</c:v>
                </c:pt>
                <c:pt idx="23">
                  <c:v>0.16805870962274741</c:v>
                </c:pt>
                <c:pt idx="24">
                  <c:v>0.1435136882190039</c:v>
                </c:pt>
                <c:pt idx="25">
                  <c:v>0.14271136755838509</c:v>
                </c:pt>
                <c:pt idx="26">
                  <c:v>0.13319467663676979</c:v>
                </c:pt>
                <c:pt idx="27">
                  <c:v>0.12548911566179824</c:v>
                </c:pt>
                <c:pt idx="28">
                  <c:v>0.12475731805975139</c:v>
                </c:pt>
                <c:pt idx="29">
                  <c:v>0.11435329708240126</c:v>
                </c:pt>
                <c:pt idx="30">
                  <c:v>0.11097246372235148</c:v>
                </c:pt>
                <c:pt idx="31">
                  <c:v>0.11561453859146981</c:v>
                </c:pt>
                <c:pt idx="32">
                  <c:v>0.10704531759149397</c:v>
                </c:pt>
                <c:pt idx="33">
                  <c:v>0.10450684392034203</c:v>
                </c:pt>
                <c:pt idx="34">
                  <c:v>0.10415503350747692</c:v>
                </c:pt>
                <c:pt idx="35">
                  <c:v>9.5894195219824799E-2</c:v>
                </c:pt>
                <c:pt idx="36">
                  <c:v>9.1675820639520789E-2</c:v>
                </c:pt>
                <c:pt idx="37">
                  <c:v>9.371833505520212E-2</c:v>
                </c:pt>
                <c:pt idx="40">
                  <c:v>9.8913499611458316E-2</c:v>
                </c:pt>
                <c:pt idx="41">
                  <c:v>9.7588729789328824E-2</c:v>
                </c:pt>
                <c:pt idx="43">
                  <c:v>0.10666774368583797</c:v>
                </c:pt>
                <c:pt idx="45">
                  <c:v>0.1025617676165603</c:v>
                </c:pt>
                <c:pt idx="47">
                  <c:v>0.1073147513938891</c:v>
                </c:pt>
                <c:pt idx="49">
                  <c:v>0.10509239320127793</c:v>
                </c:pt>
                <c:pt idx="52">
                  <c:v>0.11138162637824391</c:v>
                </c:pt>
                <c:pt idx="56">
                  <c:v>0.10134815923214387</c:v>
                </c:pt>
                <c:pt idx="59">
                  <c:v>0.10037684386219488</c:v>
                </c:pt>
                <c:pt idx="63">
                  <c:v>7.7232926516130604E-2</c:v>
                </c:pt>
                <c:pt idx="68">
                  <c:v>7.7726786830552674E-2</c:v>
                </c:pt>
                <c:pt idx="69">
                  <c:v>7.8301819300812564E-2</c:v>
                </c:pt>
                <c:pt idx="70">
                  <c:v>9.1233038969616709E-2</c:v>
                </c:pt>
                <c:pt idx="71">
                  <c:v>9.3526438238784662E-2</c:v>
                </c:pt>
                <c:pt idx="72">
                  <c:v>0.10510393866594732</c:v>
                </c:pt>
                <c:pt idx="73">
                  <c:v>0.10782557607650003</c:v>
                </c:pt>
                <c:pt idx="74">
                  <c:v>0.10515367373054565</c:v>
                </c:pt>
                <c:pt idx="75">
                  <c:v>0.10643742622734638</c:v>
                </c:pt>
                <c:pt idx="76">
                  <c:v>0.11286180850615259</c:v>
                </c:pt>
                <c:pt idx="77">
                  <c:v>0.10768899841181373</c:v>
                </c:pt>
                <c:pt idx="78">
                  <c:v>0.11190384748497917</c:v>
                </c:pt>
                <c:pt idx="79">
                  <c:v>0.11295167792823184</c:v>
                </c:pt>
                <c:pt idx="80">
                  <c:v>0.11108278804976184</c:v>
                </c:pt>
                <c:pt idx="81">
                  <c:v>0.1165302813305376</c:v>
                </c:pt>
                <c:pt idx="82">
                  <c:v>0.12204569269442589</c:v>
                </c:pt>
                <c:pt idx="83">
                  <c:v>0.12152775972173394</c:v>
                </c:pt>
                <c:pt idx="84">
                  <c:v>0.12079612992852315</c:v>
                </c:pt>
                <c:pt idx="85">
                  <c:v>0.129041657175542</c:v>
                </c:pt>
                <c:pt idx="86">
                  <c:v>0.13046608476243124</c:v>
                </c:pt>
                <c:pt idx="87">
                  <c:v>0.12741772529464207</c:v>
                </c:pt>
                <c:pt idx="88">
                  <c:v>0.14291907620200683</c:v>
                </c:pt>
                <c:pt idx="89">
                  <c:v>0.14555130469968952</c:v>
                </c:pt>
                <c:pt idx="90">
                  <c:v>0.13983831952539766</c:v>
                </c:pt>
                <c:pt idx="91">
                  <c:v>0.133067767649757</c:v>
                </c:pt>
                <c:pt idx="92">
                  <c:v>0.13730636053635892</c:v>
                </c:pt>
                <c:pt idx="93">
                  <c:v>0.13886427631537715</c:v>
                </c:pt>
                <c:pt idx="94">
                  <c:v>0.13448226120408496</c:v>
                </c:pt>
                <c:pt idx="95">
                  <c:v>0.13769633415417176</c:v>
                </c:pt>
                <c:pt idx="96">
                  <c:v>0.14761934103168878</c:v>
                </c:pt>
                <c:pt idx="98">
                  <c:v>0.16995964679355416</c:v>
                </c:pt>
                <c:pt idx="99">
                  <c:v>0.16102948083564148</c:v>
                </c:pt>
              </c:numCache>
            </c:numRef>
          </c:val>
          <c:smooth val="0"/>
          <c:extLst>
            <c:ext xmlns:c16="http://schemas.microsoft.com/office/drawing/2014/chart" uri="{C3380CC4-5D6E-409C-BE32-E72D297353CC}">
              <c16:uniqueId val="{00000000-C437-164B-AEA3-81610C71C23A}"/>
            </c:ext>
          </c:extLst>
        </c:ser>
        <c:ser>
          <c:idx val="0"/>
          <c:order val="1"/>
          <c:tx>
            <c:strRef>
              <c:f>DataFig2!$B$2</c:f>
              <c:strCache>
                <c:ptCount val="1"/>
                <c:pt idx="0">
                  <c:v>Capitalization (SZ updated by PSZ). Tax units.</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DataFig2!$B$3:$B$106</c:f>
              <c:numCache>
                <c:formatCode>0.0%</c:formatCode>
                <c:ptCount val="104"/>
                <c:pt idx="0">
                  <c:v>0.23328247640666205</c:v>
                </c:pt>
                <c:pt idx="1">
                  <c:v>0.22711338461329897</c:v>
                </c:pt>
                <c:pt idx="2">
                  <c:v>0.23846078978147769</c:v>
                </c:pt>
                <c:pt idx="3">
                  <c:v>0.25628508269732053</c:v>
                </c:pt>
                <c:pt idx="4">
                  <c:v>0.21605509730967043</c:v>
                </c:pt>
                <c:pt idx="5">
                  <c:v>0.16991326870644263</c:v>
                </c:pt>
                <c:pt idx="6">
                  <c:v>0.1770799972832135</c:v>
                </c:pt>
                <c:pt idx="7">
                  <c:v>0.13918518498828281</c:v>
                </c:pt>
                <c:pt idx="8">
                  <c:v>0.14810595866851911</c:v>
                </c:pt>
                <c:pt idx="9">
                  <c:v>0.17106730527479527</c:v>
                </c:pt>
                <c:pt idx="10">
                  <c:v>0.14575440615545215</c:v>
                </c:pt>
                <c:pt idx="11">
                  <c:v>0.15866579207855155</c:v>
                </c:pt>
                <c:pt idx="12">
                  <c:v>0.17602913752365162</c:v>
                </c:pt>
                <c:pt idx="13">
                  <c:v>0.18958212259611312</c:v>
                </c:pt>
                <c:pt idx="14">
                  <c:v>0.20673353897819888</c:v>
                </c:pt>
                <c:pt idx="15">
                  <c:v>0.23414550143942511</c:v>
                </c:pt>
                <c:pt idx="16">
                  <c:v>0.24319366031412501</c:v>
                </c:pt>
                <c:pt idx="17">
                  <c:v>0.19385823361060925</c:v>
                </c:pt>
                <c:pt idx="18">
                  <c:v>0.15884831694871271</c:v>
                </c:pt>
                <c:pt idx="19">
                  <c:v>0.16443584566868286</c:v>
                </c:pt>
                <c:pt idx="20">
                  <c:v>0.18314846021306289</c:v>
                </c:pt>
                <c:pt idx="21">
                  <c:v>0.1814531416173466</c:v>
                </c:pt>
                <c:pt idx="22">
                  <c:v>0.1804657188363383</c:v>
                </c:pt>
                <c:pt idx="23">
                  <c:v>0.18673899425090731</c:v>
                </c:pt>
                <c:pt idx="24">
                  <c:v>0.18744953687046892</c:v>
                </c:pt>
                <c:pt idx="25">
                  <c:v>0.1656995658941561</c:v>
                </c:pt>
                <c:pt idx="26">
                  <c:v>0.16604431004219217</c:v>
                </c:pt>
                <c:pt idx="27">
                  <c:v>0.15115523455554858</c:v>
                </c:pt>
                <c:pt idx="28">
                  <c:v>0.13023435911040884</c:v>
                </c:pt>
                <c:pt idx="29">
                  <c:v>0.12406570800557849</c:v>
                </c:pt>
                <c:pt idx="30">
                  <c:v>0.11877606818113808</c:v>
                </c:pt>
                <c:pt idx="31">
                  <c:v>0.10656666968583349</c:v>
                </c:pt>
                <c:pt idx="32">
                  <c:v>0.10474162340509068</c:v>
                </c:pt>
                <c:pt idx="33">
                  <c:v>9.7320141696458862E-2</c:v>
                </c:pt>
                <c:pt idx="34">
                  <c:v>9.6464524607844646E-2</c:v>
                </c:pt>
                <c:pt idx="35">
                  <c:v>9.5314402946335128E-2</c:v>
                </c:pt>
                <c:pt idx="36">
                  <c:v>9.2573446238238086E-2</c:v>
                </c:pt>
                <c:pt idx="37">
                  <c:v>9.8027292008245434E-2</c:v>
                </c:pt>
                <c:pt idx="38">
                  <c:v>9.2602830981169559E-2</c:v>
                </c:pt>
                <c:pt idx="39">
                  <c:v>9.1353000753724961E-2</c:v>
                </c:pt>
                <c:pt idx="40">
                  <c:v>8.6002569217767375E-2</c:v>
                </c:pt>
                <c:pt idx="41">
                  <c:v>8.8579197233935286E-2</c:v>
                </c:pt>
                <c:pt idx="42">
                  <c:v>9.2685637648697916E-2</c:v>
                </c:pt>
                <c:pt idx="43">
                  <c:v>9.3872967731250298E-2</c:v>
                </c:pt>
                <c:pt idx="44">
                  <c:v>9.1422795427498843E-2</c:v>
                </c:pt>
                <c:pt idx="45">
                  <c:v>8.9231040543739926E-2</c:v>
                </c:pt>
                <c:pt idx="46">
                  <c:v>9.1395587343885559E-2</c:v>
                </c:pt>
                <c:pt idx="47">
                  <c:v>9.4694823736877209E-2</c:v>
                </c:pt>
                <c:pt idx="48">
                  <c:v>9.6656750650301423E-2</c:v>
                </c:pt>
                <c:pt idx="49">
                  <c:v>9.4888680143141085E-2</c:v>
                </c:pt>
                <c:pt idx="50">
                  <c:v>9.3034964580333099E-2</c:v>
                </c:pt>
                <c:pt idx="51">
                  <c:v>9.1182190791104095E-2</c:v>
                </c:pt>
                <c:pt idx="52">
                  <c:v>9.2566441286797793E-2</c:v>
                </c:pt>
                <c:pt idx="53">
                  <c:v>9.395070795345134E-2</c:v>
                </c:pt>
                <c:pt idx="54">
                  <c:v>9.1304133204740665E-2</c:v>
                </c:pt>
                <c:pt idx="55">
                  <c:v>9.3707277060562977E-2</c:v>
                </c:pt>
                <c:pt idx="56">
                  <c:v>9.2431194431420796E-2</c:v>
                </c:pt>
                <c:pt idx="57">
                  <c:v>8.8930595701989718E-2</c:v>
                </c:pt>
                <c:pt idx="58">
                  <c:v>8.5676859808814759E-2</c:v>
                </c:pt>
                <c:pt idx="59">
                  <c:v>8.084544438604585E-2</c:v>
                </c:pt>
                <c:pt idx="60">
                  <c:v>7.5577635702186147E-2</c:v>
                </c:pt>
                <c:pt idx="61">
                  <c:v>7.3336177734419458E-2</c:v>
                </c:pt>
                <c:pt idx="62">
                  <c:v>7.029199271493615E-2</c:v>
                </c:pt>
                <c:pt idx="63">
                  <c:v>6.7906181208336691E-2</c:v>
                </c:pt>
                <c:pt idx="64">
                  <c:v>6.7385203042131539E-2</c:v>
                </c:pt>
                <c:pt idx="65">
                  <c:v>6.7928124625534506E-2</c:v>
                </c:pt>
                <c:pt idx="66">
                  <c:v>7.3237957138821447E-2</c:v>
                </c:pt>
                <c:pt idx="67">
                  <c:v>7.4562128522443441E-2</c:v>
                </c:pt>
                <c:pt idx="68">
                  <c:v>8.1891972259261772E-2</c:v>
                </c:pt>
                <c:pt idx="69">
                  <c:v>8.6964534682683448E-2</c:v>
                </c:pt>
                <c:pt idx="70">
                  <c:v>8.1724878080873697E-2</c:v>
                </c:pt>
                <c:pt idx="71">
                  <c:v>8.4904183280893289E-2</c:v>
                </c:pt>
                <c:pt idx="72">
                  <c:v>8.84636248979771E-2</c:v>
                </c:pt>
                <c:pt idx="73">
                  <c:v>8.3860183259299462E-2</c:v>
                </c:pt>
                <c:pt idx="74">
                  <c:v>9.5966737965709231E-2</c:v>
                </c:pt>
                <c:pt idx="75">
                  <c:v>0.11210743574847949</c:v>
                </c:pt>
                <c:pt idx="76">
                  <c:v>0.11094438179307504</c:v>
                </c:pt>
                <c:pt idx="77">
                  <c:v>0.1118342291047812</c:v>
                </c:pt>
                <c:pt idx="78">
                  <c:v>0.10674095914498168</c:v>
                </c:pt>
                <c:pt idx="79">
                  <c:v>0.11654614788774355</c:v>
                </c:pt>
                <c:pt idx="80">
                  <c:v>0.11857358168157417</c:v>
                </c:pt>
                <c:pt idx="81">
                  <c:v>0.11729324861656715</c:v>
                </c:pt>
                <c:pt idx="82">
                  <c:v>0.11946863744584499</c:v>
                </c:pt>
                <c:pt idx="83">
                  <c:v>0.1271937686284027</c:v>
                </c:pt>
                <c:pt idx="84">
                  <c:v>0.13558760029271408</c:v>
                </c:pt>
                <c:pt idx="85">
                  <c:v>0.14170849986874184</c:v>
                </c:pt>
                <c:pt idx="86">
                  <c:v>0.14577870464404311</c:v>
                </c:pt>
                <c:pt idx="87">
                  <c:v>0.15370295200973955</c:v>
                </c:pt>
                <c:pt idx="88">
                  <c:v>0.15241700826801566</c:v>
                </c:pt>
                <c:pt idx="89">
                  <c:v>0.14281969550811557</c:v>
                </c:pt>
                <c:pt idx="90">
                  <c:v>0.14467203684244773</c:v>
                </c:pt>
                <c:pt idx="91">
                  <c:v>0.15336915406094767</c:v>
                </c:pt>
                <c:pt idx="92">
                  <c:v>0.16030427958035678</c:v>
                </c:pt>
                <c:pt idx="93">
                  <c:v>0.16516293064199711</c:v>
                </c:pt>
                <c:pt idx="94">
                  <c:v>0.17468240110603914</c:v>
                </c:pt>
                <c:pt idx="95">
                  <c:v>0.18910611322521326</c:v>
                </c:pt>
                <c:pt idx="96">
                  <c:v>0.1904261489892865</c:v>
                </c:pt>
                <c:pt idx="97">
                  <c:v>0.20697067976663855</c:v>
                </c:pt>
                <c:pt idx="98">
                  <c:v>0.20094082440983713</c:v>
                </c:pt>
                <c:pt idx="99">
                  <c:v>0.21279789805750549</c:v>
                </c:pt>
                <c:pt idx="100">
                  <c:v>0.19949005596162539</c:v>
                </c:pt>
                <c:pt idx="101">
                  <c:v>0.20054356247757571</c:v>
                </c:pt>
                <c:pt idx="102">
                  <c:v>0.19942926549121198</c:v>
                </c:pt>
                <c:pt idx="103">
                  <c:v>0.19610738356232638</c:v>
                </c:pt>
              </c:numCache>
            </c:numRef>
          </c:val>
          <c:smooth val="0"/>
          <c:extLst>
            <c:ext xmlns:c16="http://schemas.microsoft.com/office/drawing/2014/chart" uri="{C3380CC4-5D6E-409C-BE32-E72D297353CC}">
              <c16:uniqueId val="{00000001-C437-164B-AEA3-81610C71C23A}"/>
            </c:ext>
          </c:extLst>
        </c:ser>
        <c:ser>
          <c:idx val="2"/>
          <c:order val="2"/>
          <c:tx>
            <c:strRef>
              <c:f>DataFig2!$E$2</c:f>
              <c:strCache>
                <c:ptCount val="1"/>
                <c:pt idx="0">
                  <c:v>Capitalization revised</c:v>
                </c:pt>
              </c:strCache>
            </c:strRef>
          </c:tx>
          <c:spPr>
            <a:ln w="19050">
              <a:solidFill>
                <a:sysClr val="windowText" lastClr="000000">
                  <a:lumMod val="50000"/>
                  <a:lumOff val="50000"/>
                </a:sysClr>
              </a:solidFill>
            </a:ln>
          </c:spPr>
          <c:marker>
            <c:symbol val="circle"/>
            <c:size val="8"/>
            <c:spPr>
              <a:solidFill>
                <a:sysClr val="windowText" lastClr="000000">
                  <a:lumMod val="50000"/>
                  <a:lumOff val="50000"/>
                </a:sysClr>
              </a:solidFill>
              <a:ln>
                <a:solidFill>
                  <a:sysClr val="windowText" lastClr="000000">
                    <a:lumMod val="50000"/>
                    <a:lumOff val="50000"/>
                  </a:sysClr>
                </a:solidFill>
              </a:ln>
            </c:spPr>
          </c:marker>
          <c:val>
            <c:numRef>
              <c:f>DataFig2!$E$3:$E$106</c:f>
              <c:numCache>
                <c:formatCode>0.0%</c:formatCode>
                <c:ptCount val="104"/>
                <c:pt idx="49">
                  <c:v>9.6737062036915414E-2</c:v>
                </c:pt>
                <c:pt idx="50">
                  <c:v>9.4928454782934088E-2</c:v>
                </c:pt>
                <c:pt idx="51">
                  <c:v>9.3122658673362502E-2</c:v>
                </c:pt>
                <c:pt idx="52">
                  <c:v>9.478243720033612E-2</c:v>
                </c:pt>
                <c:pt idx="53">
                  <c:v>9.7065968232419989E-2</c:v>
                </c:pt>
                <c:pt idx="54">
                  <c:v>9.4547909065441638E-2</c:v>
                </c:pt>
                <c:pt idx="55">
                  <c:v>9.6783168648572823E-2</c:v>
                </c:pt>
                <c:pt idx="56">
                  <c:v>9.5626282000493806E-2</c:v>
                </c:pt>
                <c:pt idx="57">
                  <c:v>9.2518334509870917E-2</c:v>
                </c:pt>
                <c:pt idx="58">
                  <c:v>8.9618377166316432E-2</c:v>
                </c:pt>
                <c:pt idx="59">
                  <c:v>8.4761970608846757E-2</c:v>
                </c:pt>
                <c:pt idx="60">
                  <c:v>8.0280140063284988E-2</c:v>
                </c:pt>
                <c:pt idx="61">
                  <c:v>7.9973733032295075E-2</c:v>
                </c:pt>
                <c:pt idx="62">
                  <c:v>7.7798921698533502E-2</c:v>
                </c:pt>
                <c:pt idx="63">
                  <c:v>7.5553361997886814E-2</c:v>
                </c:pt>
                <c:pt idx="64">
                  <c:v>7.5466440941894808E-2</c:v>
                </c:pt>
                <c:pt idx="65">
                  <c:v>7.6896426748729318E-2</c:v>
                </c:pt>
                <c:pt idx="66">
                  <c:v>8.3084332482045012E-2</c:v>
                </c:pt>
                <c:pt idx="67">
                  <c:v>8.4943553411037709E-2</c:v>
                </c:pt>
                <c:pt idx="68">
                  <c:v>9.3173891301740613E-2</c:v>
                </c:pt>
                <c:pt idx="69">
                  <c:v>9.9664727247968959E-2</c:v>
                </c:pt>
                <c:pt idx="70">
                  <c:v>9.3311522590318441E-2</c:v>
                </c:pt>
                <c:pt idx="71">
                  <c:v>9.6109027594973209E-2</c:v>
                </c:pt>
                <c:pt idx="72">
                  <c:v>9.8514295158057097E-2</c:v>
                </c:pt>
                <c:pt idx="73">
                  <c:v>9.1968723539577815E-2</c:v>
                </c:pt>
                <c:pt idx="74">
                  <c:v>0.10384127350690607</c:v>
                </c:pt>
                <c:pt idx="75">
                  <c:v>0.12243197848215744</c:v>
                </c:pt>
                <c:pt idx="76">
                  <c:v>0.11987178314545677</c:v>
                </c:pt>
                <c:pt idx="77">
                  <c:v>0.12064744692413491</c:v>
                </c:pt>
                <c:pt idx="78">
                  <c:v>0.11452810215336931</c:v>
                </c:pt>
                <c:pt idx="79">
                  <c:v>0.12448685028440318</c:v>
                </c:pt>
                <c:pt idx="80">
                  <c:v>0.12591546985402119</c:v>
                </c:pt>
                <c:pt idx="81">
                  <c:v>0.12514344104000319</c:v>
                </c:pt>
                <c:pt idx="82">
                  <c:v>0.12745397695124655</c:v>
                </c:pt>
                <c:pt idx="83">
                  <c:v>0.13184794457774543</c:v>
                </c:pt>
                <c:pt idx="84">
                  <c:v>0.14143151052625544</c:v>
                </c:pt>
                <c:pt idx="85">
                  <c:v>0.14814344248668343</c:v>
                </c:pt>
                <c:pt idx="86">
                  <c:v>0.15106307592082108</c:v>
                </c:pt>
                <c:pt idx="87">
                  <c:v>0.16131610382611328</c:v>
                </c:pt>
                <c:pt idx="88">
                  <c:v>0.15996370853705599</c:v>
                </c:pt>
                <c:pt idx="89">
                  <c:v>0.14843699292321091</c:v>
                </c:pt>
                <c:pt idx="90">
                  <c:v>0.14369210631844692</c:v>
                </c:pt>
                <c:pt idx="91">
                  <c:v>0.15485249263931344</c:v>
                </c:pt>
                <c:pt idx="92">
                  <c:v>0.15696960839166013</c:v>
                </c:pt>
                <c:pt idx="93">
                  <c:v>0.16751645874731871</c:v>
                </c:pt>
                <c:pt idx="94">
                  <c:v>0.17910571421959687</c:v>
                </c:pt>
                <c:pt idx="95">
                  <c:v>0.18086099093523761</c:v>
                </c:pt>
                <c:pt idx="96">
                  <c:v>0.18091468472554792</c:v>
                </c:pt>
                <c:pt idx="97">
                  <c:v>0.19174546705181833</c:v>
                </c:pt>
                <c:pt idx="98">
                  <c:v>0.18413927904807434</c:v>
                </c:pt>
                <c:pt idx="99">
                  <c:v>0.18966626846939716</c:v>
                </c:pt>
                <c:pt idx="100">
                  <c:v>0.17860944265920484</c:v>
                </c:pt>
                <c:pt idx="101">
                  <c:v>0.18250885580897708</c:v>
                </c:pt>
                <c:pt idx="102">
                  <c:v>0.18143220600237903</c:v>
                </c:pt>
                <c:pt idx="103">
                  <c:v>0.17829205914066676</c:v>
                </c:pt>
              </c:numCache>
            </c:numRef>
          </c:val>
          <c:smooth val="0"/>
          <c:extLst>
            <c:ext xmlns:c16="http://schemas.microsoft.com/office/drawing/2014/chart" uri="{C3380CC4-5D6E-409C-BE32-E72D297353CC}">
              <c16:uniqueId val="{00000002-C437-164B-AEA3-81610C71C23A}"/>
            </c:ext>
          </c:extLst>
        </c:ser>
        <c:ser>
          <c:idx val="1"/>
          <c:order val="3"/>
          <c:tx>
            <c:strRef>
              <c:f>DataFig2!$D$2</c:f>
              <c:strCache>
                <c:ptCount val="1"/>
                <c:pt idx="0">
                  <c:v>SCF+Forbes (tax units)</c:v>
                </c:pt>
              </c:strCache>
            </c:strRef>
          </c:tx>
          <c:spPr>
            <a:ln w="25400">
              <a:solidFill>
                <a:srgbClr val="FF0000"/>
              </a:solidFill>
            </a:ln>
          </c:spPr>
          <c:marker>
            <c:symbol val="diamond"/>
            <c:size val="9"/>
            <c:spPr>
              <a:solidFill>
                <a:srgbClr val="FF0000"/>
              </a:solidFill>
              <a:ln w="19050">
                <a:solidFill>
                  <a:srgbClr val="FF0000"/>
                </a:solidFill>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DataFig2!$D$3:$D$106</c:f>
              <c:numCache>
                <c:formatCode>0.0%</c:formatCode>
                <c:ptCount val="104"/>
                <c:pt idx="76">
                  <c:v>0.1316252</c:v>
                </c:pt>
                <c:pt idx="79">
                  <c:v>0.13717799999999997</c:v>
                </c:pt>
                <c:pt idx="82">
                  <c:v>0.16151879999999999</c:v>
                </c:pt>
                <c:pt idx="85">
                  <c:v>0.15938230000000006</c:v>
                </c:pt>
                <c:pt idx="88">
                  <c:v>0.1394687</c:v>
                </c:pt>
                <c:pt idx="91">
                  <c:v>0.14986299999999997</c:v>
                </c:pt>
                <c:pt idx="94">
                  <c:v>0.16099529999999998</c:v>
                </c:pt>
                <c:pt idx="97">
                  <c:v>0.16206010000000001</c:v>
                </c:pt>
                <c:pt idx="100">
                  <c:v>0.17494439999999997</c:v>
                </c:pt>
                <c:pt idx="103">
                  <c:v>0.19345509999999996</c:v>
                </c:pt>
              </c:numCache>
            </c:numRef>
          </c:val>
          <c:smooth val="0"/>
          <c:extLst>
            <c:ext xmlns:c16="http://schemas.microsoft.com/office/drawing/2014/chart" uri="{C3380CC4-5D6E-409C-BE32-E72D297353CC}">
              <c16:uniqueId val="{00000003-C437-164B-AEA3-81610C71C23A}"/>
            </c:ext>
          </c:extLst>
        </c:ser>
        <c:dLbls>
          <c:showLegendKey val="0"/>
          <c:showVal val="0"/>
          <c:showCatName val="0"/>
          <c:showSerName val="0"/>
          <c:showPercent val="0"/>
          <c:showBubbleSize val="0"/>
        </c:dLbls>
        <c:marker val="1"/>
        <c:smooth val="0"/>
        <c:axId val="-2042907928"/>
        <c:axId val="-2043419224"/>
      </c:lineChart>
      <c:catAx>
        <c:axId val="-2042907928"/>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3419224"/>
        <c:crosses val="autoZero"/>
        <c:auto val="1"/>
        <c:lblAlgn val="ctr"/>
        <c:lblOffset val="100"/>
        <c:tickLblSkip val="5"/>
        <c:tickMarkSkip val="5"/>
        <c:noMultiLvlLbl val="0"/>
      </c:catAx>
      <c:valAx>
        <c:axId val="-2043419224"/>
        <c:scaling>
          <c:orientation val="minMax"/>
          <c:max val="0.26"/>
          <c:min val="0"/>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042907928"/>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763127884876"/>
          <c:y val="7.1719278868421998E-2"/>
          <c:w val="0.86339408091229997"/>
          <c:h val="0.74117647058823499"/>
        </c:manualLayout>
      </c:layout>
      <c:lineChart>
        <c:grouping val="standard"/>
        <c:varyColors val="0"/>
        <c:ser>
          <c:idx val="0"/>
          <c:order val="0"/>
          <c:tx>
            <c:strRef>
              <c:f>DataFig1!$G$2</c:f>
              <c:strCache>
                <c:ptCount val="1"/>
                <c:pt idx="0">
                  <c:v>Total</c:v>
                </c:pt>
              </c:strCache>
            </c:strRef>
          </c:tx>
          <c:spPr>
            <a:ln w="12700">
              <a:solidFill>
                <a:srgbClr val="000000"/>
              </a:solidFill>
              <a:prstDash val="solid"/>
            </a:ln>
          </c:spPr>
          <c:marker>
            <c:symbol val="circle"/>
            <c:size val="8"/>
            <c:spPr>
              <a:solidFill>
                <a:sysClr val="windowText" lastClr="000000"/>
              </a:solidFill>
              <a:ln>
                <a:solidFill>
                  <a:srgbClr val="000000"/>
                </a:solidFill>
                <a:prstDash val="solid"/>
              </a:ln>
            </c:spPr>
          </c:marker>
          <c:cat>
            <c:numRef>
              <c:f>DataFig1!$A$3:$A$108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formatCode="0">
                  <c:v>2018</c:v>
                </c:pt>
              </c:numCache>
            </c:numRef>
          </c:cat>
          <c:val>
            <c:numRef>
              <c:f>DataFig1!$H$3:$H$108</c:f>
              <c:numCache>
                <c:formatCode>0.0%</c:formatCode>
                <c:ptCount val="106"/>
                <c:pt idx="0">
                  <c:v>0.28356313638323888</c:v>
                </c:pt>
                <c:pt idx="1">
                  <c:v>0.29337255708827548</c:v>
                </c:pt>
                <c:pt idx="2">
                  <c:v>0.29539225222592425</c:v>
                </c:pt>
                <c:pt idx="3">
                  <c:v>0.30402490046961217</c:v>
                </c:pt>
                <c:pt idx="4">
                  <c:v>0.3061286058821901</c:v>
                </c:pt>
                <c:pt idx="5">
                  <c:v>0.29601986843204803</c:v>
                </c:pt>
                <c:pt idx="6">
                  <c:v>0.30822286899264967</c:v>
                </c:pt>
                <c:pt idx="7">
                  <c:v>0.29409112379201141</c:v>
                </c:pt>
                <c:pt idx="8">
                  <c:v>0.30210412898350053</c:v>
                </c:pt>
                <c:pt idx="9">
                  <c:v>0.29104285986992096</c:v>
                </c:pt>
                <c:pt idx="10">
                  <c:v>0.30759424055827767</c:v>
                </c:pt>
                <c:pt idx="11">
                  <c:v>0.30925666651312689</c:v>
                </c:pt>
                <c:pt idx="12">
                  <c:v>0.31923822443829536</c:v>
                </c:pt>
                <c:pt idx="13">
                  <c:v>0.32671013270190558</c:v>
                </c:pt>
                <c:pt idx="14">
                  <c:v>0.30819881107924241</c:v>
                </c:pt>
                <c:pt idx="15">
                  <c:v>0.31106098375734376</c:v>
                </c:pt>
                <c:pt idx="16">
                  <c:v>0.31577804743225224</c:v>
                </c:pt>
                <c:pt idx="17">
                  <c:v>0.30505905313993481</c:v>
                </c:pt>
                <c:pt idx="18">
                  <c:v>0.28517267861151607</c:v>
                </c:pt>
                <c:pt idx="19">
                  <c:v>0.27674251682510614</c:v>
                </c:pt>
                <c:pt idx="20">
                  <c:v>0.26316309959512546</c:v>
                </c:pt>
                <c:pt idx="21">
                  <c:v>0.2669313183274864</c:v>
                </c:pt>
                <c:pt idx="22">
                  <c:v>0.27287262770718423</c:v>
                </c:pt>
                <c:pt idx="23">
                  <c:v>0.27656022671868458</c:v>
                </c:pt>
                <c:pt idx="24">
                  <c:v>0.26953226608264297</c:v>
                </c:pt>
                <c:pt idx="25">
                  <c:v>0.2616443339097137</c:v>
                </c:pt>
                <c:pt idx="26">
                  <c:v>0.2659372457275313</c:v>
                </c:pt>
                <c:pt idx="27">
                  <c:v>0.28285087565937211</c:v>
                </c:pt>
                <c:pt idx="28">
                  <c:v>0.29115189323809243</c:v>
                </c:pt>
                <c:pt idx="29">
                  <c:v>0.276994198020872</c:v>
                </c:pt>
                <c:pt idx="30">
                  <c:v>0.2607093885140816</c:v>
                </c:pt>
                <c:pt idx="31">
                  <c:v>0.24765179915055247</c:v>
                </c:pt>
                <c:pt idx="32">
                  <c:v>0.23181189871642943</c:v>
                </c:pt>
                <c:pt idx="33">
                  <c:v>0.23019593960509113</c:v>
                </c:pt>
                <c:pt idx="34">
                  <c:v>0.24809154121990962</c:v>
                </c:pt>
                <c:pt idx="35">
                  <c:v>0.26160019075984697</c:v>
                </c:pt>
                <c:pt idx="36">
                  <c:v>0.25952558535278486</c:v>
                </c:pt>
                <c:pt idx="37">
                  <c:v>0.27080130894747201</c:v>
                </c:pt>
                <c:pt idx="38">
                  <c:v>0.2632583472379933</c:v>
                </c:pt>
                <c:pt idx="39">
                  <c:v>0.25288717976548541</c:v>
                </c:pt>
                <c:pt idx="40">
                  <c:v>0.250734383525896</c:v>
                </c:pt>
                <c:pt idx="41">
                  <c:v>0.25634379921189332</c:v>
                </c:pt>
                <c:pt idx="42">
                  <c:v>0.27139441004871517</c:v>
                </c:pt>
                <c:pt idx="43">
                  <c:v>0.26141657762472315</c:v>
                </c:pt>
                <c:pt idx="44">
                  <c:v>0.25847566703196084</c:v>
                </c:pt>
                <c:pt idx="45">
                  <c:v>0.25443577350408964</c:v>
                </c:pt>
                <c:pt idx="46">
                  <c:v>0.26919701859958767</c:v>
                </c:pt>
                <c:pt idx="47">
                  <c:v>0.26527482656301399</c:v>
                </c:pt>
                <c:pt idx="48">
                  <c:v>0.2675302126196345</c:v>
                </c:pt>
                <c:pt idx="49">
                  <c:v>0.27489204372001175</c:v>
                </c:pt>
                <c:pt idx="50">
                  <c:v>0.27987033895839841</c:v>
                </c:pt>
                <c:pt idx="51">
                  <c:v>0.28125759929082772</c:v>
                </c:pt>
                <c:pt idx="52">
                  <c:v>0.28715103281774607</c:v>
                </c:pt>
                <c:pt idx="53">
                  <c:v>0.28011675780170708</c:v>
                </c:pt>
                <c:pt idx="54">
                  <c:v>0.27275325695695207</c:v>
                </c:pt>
                <c:pt idx="55">
                  <c:v>0.26905142244566971</c:v>
                </c:pt>
                <c:pt idx="56">
                  <c:v>0.25874188933881548</c:v>
                </c:pt>
                <c:pt idx="57">
                  <c:v>0.24989057847668911</c:v>
                </c:pt>
                <c:pt idx="58">
                  <c:v>0.25930169762046062</c:v>
                </c:pt>
                <c:pt idx="59">
                  <c:v>0.26096119950338209</c:v>
                </c:pt>
                <c:pt idx="60">
                  <c:v>0.26226525216316976</c:v>
                </c:pt>
                <c:pt idx="61">
                  <c:v>0.25485325233815731</c:v>
                </c:pt>
                <c:pt idx="62">
                  <c:v>0.26177334022833737</c:v>
                </c:pt>
                <c:pt idx="63">
                  <c:v>0.26765989801138512</c:v>
                </c:pt>
                <c:pt idx="64">
                  <c:v>0.27076064264909272</c:v>
                </c:pt>
                <c:pt idx="65">
                  <c:v>0.26970997286041348</c:v>
                </c:pt>
                <c:pt idx="66">
                  <c:v>0.26121629924676709</c:v>
                </c:pt>
                <c:pt idx="67">
                  <c:v>0.25326470407924784</c:v>
                </c:pt>
                <c:pt idx="68">
                  <c:v>0.26378445595540834</c:v>
                </c:pt>
                <c:pt idx="69">
                  <c:v>0.26398759088660467</c:v>
                </c:pt>
                <c:pt idx="70">
                  <c:v>0.27321168927491468</c:v>
                </c:pt>
                <c:pt idx="71">
                  <c:v>0.28271617249473913</c:v>
                </c:pt>
                <c:pt idx="72">
                  <c:v>0.27815536104309152</c:v>
                </c:pt>
                <c:pt idx="73">
                  <c:v>0.26525742052816415</c:v>
                </c:pt>
                <c:pt idx="74">
                  <c:v>0.26467108365799746</c:v>
                </c:pt>
                <c:pt idx="75">
                  <c:v>0.2667934757171494</c:v>
                </c:pt>
                <c:pt idx="76">
                  <c:v>0.26657962054311296</c:v>
                </c:pt>
                <c:pt idx="77">
                  <c:v>0.26285536133777371</c:v>
                </c:pt>
                <c:pt idx="78">
                  <c:v>0.26536816052080653</c:v>
                </c:pt>
                <c:pt idx="79">
                  <c:v>0.26329907341718384</c:v>
                </c:pt>
                <c:pt idx="80">
                  <c:v>0.26592958781510601</c:v>
                </c:pt>
                <c:pt idx="81">
                  <c:v>0.27435327604367138</c:v>
                </c:pt>
                <c:pt idx="82">
                  <c:v>0.28212518905108591</c:v>
                </c:pt>
                <c:pt idx="83">
                  <c:v>0.28505161838005605</c:v>
                </c:pt>
                <c:pt idx="84">
                  <c:v>0.28476688961681995</c:v>
                </c:pt>
                <c:pt idx="85">
                  <c:v>0.27242507019798784</c:v>
                </c:pt>
                <c:pt idx="86">
                  <c:v>0.26506751589771704</c:v>
                </c:pt>
                <c:pt idx="87">
                  <c:v>0.25403067357615039</c:v>
                </c:pt>
                <c:pt idx="88">
                  <c:v>0.24889707543373182</c:v>
                </c:pt>
                <c:pt idx="89">
                  <c:v>0.25830173234839432</c:v>
                </c:pt>
                <c:pt idx="90">
                  <c:v>0.26514190919195813</c:v>
                </c:pt>
                <c:pt idx="91">
                  <c:v>0.27082095417237084</c:v>
                </c:pt>
                <c:pt idx="92">
                  <c:v>0.27993751168603392</c:v>
                </c:pt>
                <c:pt idx="93">
                  <c:v>0.28337613970201375</c:v>
                </c:pt>
                <c:pt idx="94">
                  <c:v>0.27348582300087032</c:v>
                </c:pt>
                <c:pt idx="95">
                  <c:v>0.26618748117668628</c:v>
                </c:pt>
                <c:pt idx="96">
                  <c:v>0.28132252637899952</c:v>
                </c:pt>
                <c:pt idx="97">
                  <c:v>0.29838673925639214</c:v>
                </c:pt>
                <c:pt idx="98">
                  <c:v>0.30271241278785121</c:v>
                </c:pt>
                <c:pt idx="99">
                  <c:v>0.30702886391607559</c:v>
                </c:pt>
                <c:pt idx="100">
                  <c:v>0.29676562066528234</c:v>
                </c:pt>
                <c:pt idx="101">
                  <c:v>0.30364733337212252</c:v>
                </c:pt>
                <c:pt idx="102">
                  <c:v>0.30056921389113123</c:v>
                </c:pt>
                <c:pt idx="103">
                  <c:v>0.29957548092025388</c:v>
                </c:pt>
                <c:pt idx="104">
                  <c:v>0.29703673666384656</c:v>
                </c:pt>
                <c:pt idx="105">
                  <c:v>0.2970367366638465</c:v>
                </c:pt>
              </c:numCache>
            </c:numRef>
          </c:val>
          <c:smooth val="0"/>
          <c:extLst>
            <c:ext xmlns:c16="http://schemas.microsoft.com/office/drawing/2014/chart" uri="{C3380CC4-5D6E-409C-BE32-E72D297353CC}">
              <c16:uniqueId val="{00000000-4FA3-D24C-A959-7258775BFC5F}"/>
            </c:ext>
          </c:extLst>
        </c:ser>
        <c:dLbls>
          <c:showLegendKey val="0"/>
          <c:showVal val="0"/>
          <c:showCatName val="0"/>
          <c:showSerName val="0"/>
          <c:showPercent val="0"/>
          <c:showBubbleSize val="0"/>
        </c:dLbls>
        <c:marker val="1"/>
        <c:smooth val="0"/>
        <c:axId val="-2115812408"/>
        <c:axId val="2101362184"/>
      </c:lineChart>
      <c:catAx>
        <c:axId val="-2115812408"/>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101362184"/>
        <c:crossesAt val="0"/>
        <c:auto val="1"/>
        <c:lblAlgn val="ctr"/>
        <c:lblOffset val="100"/>
        <c:tickLblSkip val="5"/>
        <c:tickMarkSkip val="5"/>
        <c:noMultiLvlLbl val="0"/>
      </c:catAx>
      <c:valAx>
        <c:axId val="2101362184"/>
        <c:scaling>
          <c:orientation val="minMax"/>
          <c:min val="0"/>
        </c:scaling>
        <c:delete val="0"/>
        <c:axPos val="l"/>
        <c:majorGridlines>
          <c:spPr>
            <a:ln w="3175">
              <a:solidFill>
                <a:schemeClr val="bg1">
                  <a:lumMod val="65000"/>
                </a:schemeClr>
              </a:solidFill>
              <a:prstDash val="solid"/>
            </a:ln>
          </c:spPr>
        </c:majorGridlines>
        <c:title>
          <c:tx>
            <c:rich>
              <a:bodyPr rot="-5400000" vert="horz"/>
              <a:lstStyle/>
              <a:p>
                <a:pPr>
                  <a:defRPr sz="1600"/>
                </a:pPr>
                <a:r>
                  <a:rPr lang="fr-FR" sz="1600"/>
                  <a:t>% of national income</a:t>
                </a:r>
              </a:p>
            </c:rich>
          </c:tx>
          <c:layout>
            <c:manualLayout>
              <c:xMode val="edge"/>
              <c:yMode val="edge"/>
              <c:x val="2.96388813467282E-4"/>
              <c:y val="0.28702551038586199"/>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15812408"/>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i="0" baseline="0">
                <a:effectLst/>
              </a:rPr>
              <a:t>Top 0.1% Wealth Share Estimates</a:t>
            </a:r>
            <a:endParaRPr lang="fr-FR" sz="2000">
              <a:effectLst/>
            </a:endParaRPr>
          </a:p>
        </c:rich>
      </c:tx>
      <c:layout>
        <c:manualLayout>
          <c:xMode val="edge"/>
          <c:yMode val="edge"/>
          <c:x val="0.299104968775455"/>
          <c:y val="4.52524316813339E-3"/>
        </c:manualLayout>
      </c:layout>
      <c:overlay val="0"/>
    </c:title>
    <c:autoTitleDeleted val="0"/>
    <c:plotArea>
      <c:layout>
        <c:manualLayout>
          <c:layoutTarget val="inner"/>
          <c:xMode val="edge"/>
          <c:yMode val="edge"/>
          <c:x val="8.9694162367635097E-2"/>
          <c:y val="7.1719278868421998E-2"/>
          <c:w val="0.88546304642954099"/>
          <c:h val="0.75927601809954703"/>
        </c:manualLayout>
      </c:layout>
      <c:lineChart>
        <c:grouping val="standard"/>
        <c:varyColors val="0"/>
        <c:ser>
          <c:idx val="0"/>
          <c:order val="0"/>
          <c:tx>
            <c:strRef>
              <c:f>DataFig2!$B$2</c:f>
              <c:strCache>
                <c:ptCount val="1"/>
                <c:pt idx="0">
                  <c:v>Capitalization (SZ updated by PSZ). Tax units.</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c:v>2018</c:v>
                </c:pt>
              </c:numCache>
            </c:numRef>
          </c:cat>
          <c:val>
            <c:numRef>
              <c:f>DataFig2!$B$3:$B$108</c:f>
              <c:numCache>
                <c:formatCode>0.0%</c:formatCode>
                <c:ptCount val="106"/>
                <c:pt idx="0">
                  <c:v>0.23328247640666205</c:v>
                </c:pt>
                <c:pt idx="1">
                  <c:v>0.22711338461329897</c:v>
                </c:pt>
                <c:pt idx="2">
                  <c:v>0.23846078978147769</c:v>
                </c:pt>
                <c:pt idx="3">
                  <c:v>0.25628508269732053</c:v>
                </c:pt>
                <c:pt idx="4">
                  <c:v>0.21605509730967043</c:v>
                </c:pt>
                <c:pt idx="5">
                  <c:v>0.16991326870644263</c:v>
                </c:pt>
                <c:pt idx="6">
                  <c:v>0.1770799972832135</c:v>
                </c:pt>
                <c:pt idx="7">
                  <c:v>0.13918518498828281</c:v>
                </c:pt>
                <c:pt idx="8">
                  <c:v>0.14810595866851911</c:v>
                </c:pt>
                <c:pt idx="9">
                  <c:v>0.17106730527479527</c:v>
                </c:pt>
                <c:pt idx="10">
                  <c:v>0.14575440615545215</c:v>
                </c:pt>
                <c:pt idx="11">
                  <c:v>0.15866579207855155</c:v>
                </c:pt>
                <c:pt idx="12">
                  <c:v>0.17602913752365162</c:v>
                </c:pt>
                <c:pt idx="13">
                  <c:v>0.18958212259611312</c:v>
                </c:pt>
                <c:pt idx="14">
                  <c:v>0.20673353897819888</c:v>
                </c:pt>
                <c:pt idx="15">
                  <c:v>0.23414550143942511</c:v>
                </c:pt>
                <c:pt idx="16">
                  <c:v>0.24319366031412501</c:v>
                </c:pt>
                <c:pt idx="17">
                  <c:v>0.19385823361060925</c:v>
                </c:pt>
                <c:pt idx="18">
                  <c:v>0.15884831694871271</c:v>
                </c:pt>
                <c:pt idx="19">
                  <c:v>0.16443584566868286</c:v>
                </c:pt>
                <c:pt idx="20">
                  <c:v>0.18314846021306289</c:v>
                </c:pt>
                <c:pt idx="21">
                  <c:v>0.1814531416173466</c:v>
                </c:pt>
                <c:pt idx="22">
                  <c:v>0.1804657188363383</c:v>
                </c:pt>
                <c:pt idx="23">
                  <c:v>0.18673899425090731</c:v>
                </c:pt>
                <c:pt idx="24">
                  <c:v>0.18744953687046892</c:v>
                </c:pt>
                <c:pt idx="25">
                  <c:v>0.1656995658941561</c:v>
                </c:pt>
                <c:pt idx="26">
                  <c:v>0.16604431004219217</c:v>
                </c:pt>
                <c:pt idx="27">
                  <c:v>0.15115523455554858</c:v>
                </c:pt>
                <c:pt idx="28">
                  <c:v>0.13023435911040884</c:v>
                </c:pt>
                <c:pt idx="29">
                  <c:v>0.12406570800557849</c:v>
                </c:pt>
                <c:pt idx="30">
                  <c:v>0.11877606818113808</c:v>
                </c:pt>
                <c:pt idx="31">
                  <c:v>0.10656666968583349</c:v>
                </c:pt>
                <c:pt idx="32">
                  <c:v>0.10474162340509068</c:v>
                </c:pt>
                <c:pt idx="33">
                  <c:v>9.7320141696458862E-2</c:v>
                </c:pt>
                <c:pt idx="34">
                  <c:v>9.6464524607844646E-2</c:v>
                </c:pt>
                <c:pt idx="35">
                  <c:v>9.5314402946335128E-2</c:v>
                </c:pt>
                <c:pt idx="36">
                  <c:v>9.2573446238238086E-2</c:v>
                </c:pt>
                <c:pt idx="37">
                  <c:v>9.8027292008245434E-2</c:v>
                </c:pt>
                <c:pt idx="38">
                  <c:v>9.2602830981169559E-2</c:v>
                </c:pt>
                <c:pt idx="39">
                  <c:v>9.1353000753724961E-2</c:v>
                </c:pt>
                <c:pt idx="40">
                  <c:v>8.6002569217767375E-2</c:v>
                </c:pt>
                <c:pt idx="41">
                  <c:v>8.8579197233935286E-2</c:v>
                </c:pt>
                <c:pt idx="42">
                  <c:v>9.2685637648697916E-2</c:v>
                </c:pt>
                <c:pt idx="43">
                  <c:v>9.3872967731250298E-2</c:v>
                </c:pt>
                <c:pt idx="44">
                  <c:v>9.1422795427498843E-2</c:v>
                </c:pt>
                <c:pt idx="45">
                  <c:v>8.9231040543739926E-2</c:v>
                </c:pt>
                <c:pt idx="46">
                  <c:v>9.1395587343885559E-2</c:v>
                </c:pt>
                <c:pt idx="47">
                  <c:v>9.4694823736877209E-2</c:v>
                </c:pt>
                <c:pt idx="48">
                  <c:v>9.6656750650301423E-2</c:v>
                </c:pt>
                <c:pt idx="49">
                  <c:v>9.4888680143141085E-2</c:v>
                </c:pt>
                <c:pt idx="50">
                  <c:v>9.3034964580333099E-2</c:v>
                </c:pt>
                <c:pt idx="51">
                  <c:v>9.1182190791104095E-2</c:v>
                </c:pt>
                <c:pt idx="52">
                  <c:v>9.2566441286797793E-2</c:v>
                </c:pt>
                <c:pt idx="53">
                  <c:v>9.395070795345134E-2</c:v>
                </c:pt>
                <c:pt idx="54">
                  <c:v>9.1304133204740665E-2</c:v>
                </c:pt>
                <c:pt idx="55">
                  <c:v>9.3707277060562977E-2</c:v>
                </c:pt>
                <c:pt idx="56">
                  <c:v>9.2431194431420796E-2</c:v>
                </c:pt>
                <c:pt idx="57">
                  <c:v>8.8930595701989718E-2</c:v>
                </c:pt>
                <c:pt idx="58">
                  <c:v>8.5676859808814759E-2</c:v>
                </c:pt>
                <c:pt idx="59">
                  <c:v>8.084544438604585E-2</c:v>
                </c:pt>
                <c:pt idx="60">
                  <c:v>7.5577635702186147E-2</c:v>
                </c:pt>
                <c:pt idx="61">
                  <c:v>7.3336177734419458E-2</c:v>
                </c:pt>
                <c:pt idx="62">
                  <c:v>7.029199271493615E-2</c:v>
                </c:pt>
                <c:pt idx="63">
                  <c:v>6.7906181208336691E-2</c:v>
                </c:pt>
                <c:pt idx="64">
                  <c:v>6.7385203042131539E-2</c:v>
                </c:pt>
                <c:pt idx="65">
                  <c:v>6.7928124625534506E-2</c:v>
                </c:pt>
                <c:pt idx="66">
                  <c:v>7.3237957138821447E-2</c:v>
                </c:pt>
                <c:pt idx="67">
                  <c:v>7.4562128522443441E-2</c:v>
                </c:pt>
                <c:pt idx="68">
                  <c:v>8.1891972259261772E-2</c:v>
                </c:pt>
                <c:pt idx="69">
                  <c:v>8.6964534682683448E-2</c:v>
                </c:pt>
                <c:pt idx="70">
                  <c:v>8.1724878080873697E-2</c:v>
                </c:pt>
                <c:pt idx="71">
                  <c:v>8.4904183280893289E-2</c:v>
                </c:pt>
                <c:pt idx="72">
                  <c:v>8.84636248979771E-2</c:v>
                </c:pt>
                <c:pt idx="73">
                  <c:v>8.3860183259299462E-2</c:v>
                </c:pt>
                <c:pt idx="74">
                  <c:v>9.5966737965709231E-2</c:v>
                </c:pt>
                <c:pt idx="75">
                  <c:v>0.11210743574847949</c:v>
                </c:pt>
                <c:pt idx="76">
                  <c:v>0.11094438179307504</c:v>
                </c:pt>
                <c:pt idx="77">
                  <c:v>0.1118342291047812</c:v>
                </c:pt>
                <c:pt idx="78">
                  <c:v>0.10674095914498168</c:v>
                </c:pt>
                <c:pt idx="79">
                  <c:v>0.11654614788774355</c:v>
                </c:pt>
                <c:pt idx="80">
                  <c:v>0.11857358168157417</c:v>
                </c:pt>
                <c:pt idx="81">
                  <c:v>0.11729324861656715</c:v>
                </c:pt>
                <c:pt idx="82">
                  <c:v>0.11946863744584499</c:v>
                </c:pt>
                <c:pt idx="83">
                  <c:v>0.1271937686284027</c:v>
                </c:pt>
                <c:pt idx="84">
                  <c:v>0.13558760029271408</c:v>
                </c:pt>
                <c:pt idx="85">
                  <c:v>0.14170849986874184</c:v>
                </c:pt>
                <c:pt idx="86">
                  <c:v>0.14577870464404311</c:v>
                </c:pt>
                <c:pt idx="87">
                  <c:v>0.15370295200973955</c:v>
                </c:pt>
                <c:pt idx="88">
                  <c:v>0.15241700826801566</c:v>
                </c:pt>
                <c:pt idx="89">
                  <c:v>0.14281969550811557</c:v>
                </c:pt>
                <c:pt idx="90">
                  <c:v>0.14467203684244773</c:v>
                </c:pt>
                <c:pt idx="91">
                  <c:v>0.15336915406094767</c:v>
                </c:pt>
                <c:pt idx="92">
                  <c:v>0.16030427958035678</c:v>
                </c:pt>
                <c:pt idx="93">
                  <c:v>0.16516293064199711</c:v>
                </c:pt>
                <c:pt idx="94">
                  <c:v>0.17468240110603914</c:v>
                </c:pt>
                <c:pt idx="95">
                  <c:v>0.18910611322521326</c:v>
                </c:pt>
                <c:pt idx="96">
                  <c:v>0.1904261489892865</c:v>
                </c:pt>
                <c:pt idx="97">
                  <c:v>0.20697067976663855</c:v>
                </c:pt>
                <c:pt idx="98">
                  <c:v>0.20094082440983713</c:v>
                </c:pt>
                <c:pt idx="99">
                  <c:v>0.21279789805750549</c:v>
                </c:pt>
                <c:pt idx="100">
                  <c:v>0.19949005596162539</c:v>
                </c:pt>
                <c:pt idx="101">
                  <c:v>0.20054356247757571</c:v>
                </c:pt>
                <c:pt idx="102">
                  <c:v>0.19942926549121198</c:v>
                </c:pt>
                <c:pt idx="103">
                  <c:v>0.19610738356232638</c:v>
                </c:pt>
              </c:numCache>
            </c:numRef>
          </c:val>
          <c:smooth val="0"/>
          <c:extLst>
            <c:ext xmlns:c16="http://schemas.microsoft.com/office/drawing/2014/chart" uri="{C3380CC4-5D6E-409C-BE32-E72D297353CC}">
              <c16:uniqueId val="{00000000-1A8E-7B47-B051-0F77F1C10E1A}"/>
            </c:ext>
          </c:extLst>
        </c:ser>
        <c:ser>
          <c:idx val="1"/>
          <c:order val="1"/>
          <c:tx>
            <c:strRef>
              <c:f>DataFig2!$D$2</c:f>
              <c:strCache>
                <c:ptCount val="1"/>
                <c:pt idx="0">
                  <c:v>SCF+Forbes (tax units)</c:v>
                </c:pt>
              </c:strCache>
            </c:strRef>
          </c:tx>
          <c:spPr>
            <a:ln w="25400">
              <a:solidFill>
                <a:srgbClr val="FF0000"/>
              </a:solidFill>
            </a:ln>
          </c:spPr>
          <c:marker>
            <c:symbol val="diamond"/>
            <c:size val="10"/>
            <c:spPr>
              <a:solidFill>
                <a:srgbClr val="FF0000"/>
              </a:solidFill>
              <a:ln>
                <a:solidFill>
                  <a:srgbClr val="FF0000"/>
                </a:solidFill>
              </a:ln>
            </c:spPr>
          </c:marker>
          <c:cat>
            <c:numRef>
              <c:f>DataFig2!$A$3:$A$108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c:v>2018</c:v>
                </c:pt>
              </c:numCache>
            </c:numRef>
          </c:cat>
          <c:val>
            <c:numRef>
              <c:f>DataFig2!$D$3:$D$108</c:f>
              <c:numCache>
                <c:formatCode>0.0%</c:formatCode>
                <c:ptCount val="106"/>
                <c:pt idx="76">
                  <c:v>0.1316252</c:v>
                </c:pt>
                <c:pt idx="79">
                  <c:v>0.13717799999999997</c:v>
                </c:pt>
                <c:pt idx="82">
                  <c:v>0.16151879999999999</c:v>
                </c:pt>
                <c:pt idx="85">
                  <c:v>0.15938230000000006</c:v>
                </c:pt>
                <c:pt idx="88">
                  <c:v>0.1394687</c:v>
                </c:pt>
                <c:pt idx="91">
                  <c:v>0.14986299999999997</c:v>
                </c:pt>
                <c:pt idx="94">
                  <c:v>0.16099529999999998</c:v>
                </c:pt>
                <c:pt idx="97">
                  <c:v>0.16206010000000001</c:v>
                </c:pt>
                <c:pt idx="100">
                  <c:v>0.17494439999999997</c:v>
                </c:pt>
                <c:pt idx="103">
                  <c:v>0.19345509999999996</c:v>
                </c:pt>
              </c:numCache>
            </c:numRef>
          </c:val>
          <c:smooth val="0"/>
          <c:extLst>
            <c:ext xmlns:c16="http://schemas.microsoft.com/office/drawing/2014/chart" uri="{C3380CC4-5D6E-409C-BE32-E72D297353CC}">
              <c16:uniqueId val="{00000001-1A8E-7B47-B051-0F77F1C10E1A}"/>
            </c:ext>
          </c:extLst>
        </c:ser>
        <c:dLbls>
          <c:showLegendKey val="0"/>
          <c:showVal val="0"/>
          <c:showCatName val="0"/>
          <c:showSerName val="0"/>
          <c:showPercent val="0"/>
          <c:showBubbleSize val="0"/>
        </c:dLbls>
        <c:marker val="1"/>
        <c:smooth val="0"/>
        <c:axId val="2122502792"/>
        <c:axId val="-2042894904"/>
      </c:lineChart>
      <c:catAx>
        <c:axId val="2122502792"/>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2894904"/>
        <c:crosses val="autoZero"/>
        <c:auto val="1"/>
        <c:lblAlgn val="ctr"/>
        <c:lblOffset val="100"/>
        <c:tickLblSkip val="5"/>
        <c:tickMarkSkip val="5"/>
        <c:noMultiLvlLbl val="0"/>
      </c:catAx>
      <c:valAx>
        <c:axId val="-2042894904"/>
        <c:scaling>
          <c:orientation val="minMax"/>
          <c:max val="0.26"/>
          <c:min val="0"/>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22502792"/>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a:t>Top 0.1% wealth share (among tax units)</a:t>
            </a:r>
          </a:p>
        </c:rich>
      </c:tx>
      <c:layout>
        <c:manualLayout>
          <c:xMode val="edge"/>
          <c:yMode val="edge"/>
          <c:x val="0.25361802878088502"/>
          <c:y val="0"/>
        </c:manualLayout>
      </c:layout>
      <c:overlay val="0"/>
    </c:title>
    <c:autoTitleDeleted val="0"/>
    <c:plotArea>
      <c:layout>
        <c:manualLayout>
          <c:layoutTarget val="inner"/>
          <c:xMode val="edge"/>
          <c:yMode val="edge"/>
          <c:x val="7.0383817540048896E-2"/>
          <c:y val="7.1719278868421998E-2"/>
          <c:w val="0.90477339125712697"/>
          <c:h val="0.77737556561085996"/>
        </c:manualLayout>
      </c:layout>
      <c:lineChart>
        <c:grouping val="standard"/>
        <c:varyColors val="0"/>
        <c:ser>
          <c:idx val="0"/>
          <c:order val="0"/>
          <c:tx>
            <c:strRef>
              <c:f>DataFig2!$B$2</c:f>
              <c:strCache>
                <c:ptCount val="1"/>
                <c:pt idx="0">
                  <c:v>Capitalization (SZ updated by PSZ). Tax units.</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c:v>2018</c:v>
                </c:pt>
              </c:numCache>
            </c:numRef>
          </c:cat>
          <c:val>
            <c:numRef>
              <c:f>DataFig2!$B$3:$B$108</c:f>
              <c:numCache>
                <c:formatCode>0.0%</c:formatCode>
                <c:ptCount val="106"/>
                <c:pt idx="0">
                  <c:v>0.23328247640666205</c:v>
                </c:pt>
                <c:pt idx="1">
                  <c:v>0.22711338461329897</c:v>
                </c:pt>
                <c:pt idx="2">
                  <c:v>0.23846078978147769</c:v>
                </c:pt>
                <c:pt idx="3">
                  <c:v>0.25628508269732053</c:v>
                </c:pt>
                <c:pt idx="4">
                  <c:v>0.21605509730967043</c:v>
                </c:pt>
                <c:pt idx="5">
                  <c:v>0.16991326870644263</c:v>
                </c:pt>
                <c:pt idx="6">
                  <c:v>0.1770799972832135</c:v>
                </c:pt>
                <c:pt idx="7">
                  <c:v>0.13918518498828281</c:v>
                </c:pt>
                <c:pt idx="8">
                  <c:v>0.14810595866851911</c:v>
                </c:pt>
                <c:pt idx="9">
                  <c:v>0.17106730527479527</c:v>
                </c:pt>
                <c:pt idx="10">
                  <c:v>0.14575440615545215</c:v>
                </c:pt>
                <c:pt idx="11">
                  <c:v>0.15866579207855155</c:v>
                </c:pt>
                <c:pt idx="12">
                  <c:v>0.17602913752365162</c:v>
                </c:pt>
                <c:pt idx="13">
                  <c:v>0.18958212259611312</c:v>
                </c:pt>
                <c:pt idx="14">
                  <c:v>0.20673353897819888</c:v>
                </c:pt>
                <c:pt idx="15">
                  <c:v>0.23414550143942511</c:v>
                </c:pt>
                <c:pt idx="16">
                  <c:v>0.24319366031412501</c:v>
                </c:pt>
                <c:pt idx="17">
                  <c:v>0.19385823361060925</c:v>
                </c:pt>
                <c:pt idx="18">
                  <c:v>0.15884831694871271</c:v>
                </c:pt>
                <c:pt idx="19">
                  <c:v>0.16443584566868286</c:v>
                </c:pt>
                <c:pt idx="20">
                  <c:v>0.18314846021306289</c:v>
                </c:pt>
                <c:pt idx="21">
                  <c:v>0.1814531416173466</c:v>
                </c:pt>
                <c:pt idx="22">
                  <c:v>0.1804657188363383</c:v>
                </c:pt>
                <c:pt idx="23">
                  <c:v>0.18673899425090731</c:v>
                </c:pt>
                <c:pt idx="24">
                  <c:v>0.18744953687046892</c:v>
                </c:pt>
                <c:pt idx="25">
                  <c:v>0.1656995658941561</c:v>
                </c:pt>
                <c:pt idx="26">
                  <c:v>0.16604431004219217</c:v>
                </c:pt>
                <c:pt idx="27">
                  <c:v>0.15115523455554858</c:v>
                </c:pt>
                <c:pt idx="28">
                  <c:v>0.13023435911040884</c:v>
                </c:pt>
                <c:pt idx="29">
                  <c:v>0.12406570800557849</c:v>
                </c:pt>
                <c:pt idx="30">
                  <c:v>0.11877606818113808</c:v>
                </c:pt>
                <c:pt idx="31">
                  <c:v>0.10656666968583349</c:v>
                </c:pt>
                <c:pt idx="32">
                  <c:v>0.10474162340509068</c:v>
                </c:pt>
                <c:pt idx="33">
                  <c:v>9.7320141696458862E-2</c:v>
                </c:pt>
                <c:pt idx="34">
                  <c:v>9.6464524607844646E-2</c:v>
                </c:pt>
                <c:pt idx="35">
                  <c:v>9.5314402946335128E-2</c:v>
                </c:pt>
                <c:pt idx="36">
                  <c:v>9.2573446238238086E-2</c:v>
                </c:pt>
                <c:pt idx="37">
                  <c:v>9.8027292008245434E-2</c:v>
                </c:pt>
                <c:pt idx="38">
                  <c:v>9.2602830981169559E-2</c:v>
                </c:pt>
                <c:pt idx="39">
                  <c:v>9.1353000753724961E-2</c:v>
                </c:pt>
                <c:pt idx="40">
                  <c:v>8.6002569217767375E-2</c:v>
                </c:pt>
                <c:pt idx="41">
                  <c:v>8.8579197233935286E-2</c:v>
                </c:pt>
                <c:pt idx="42">
                  <c:v>9.2685637648697916E-2</c:v>
                </c:pt>
                <c:pt idx="43">
                  <c:v>9.3872967731250298E-2</c:v>
                </c:pt>
                <c:pt idx="44">
                  <c:v>9.1422795427498843E-2</c:v>
                </c:pt>
                <c:pt idx="45">
                  <c:v>8.9231040543739926E-2</c:v>
                </c:pt>
                <c:pt idx="46">
                  <c:v>9.1395587343885559E-2</c:v>
                </c:pt>
                <c:pt idx="47">
                  <c:v>9.4694823736877209E-2</c:v>
                </c:pt>
                <c:pt idx="48">
                  <c:v>9.6656750650301423E-2</c:v>
                </c:pt>
                <c:pt idx="49">
                  <c:v>9.4888680143141085E-2</c:v>
                </c:pt>
                <c:pt idx="50">
                  <c:v>9.3034964580333099E-2</c:v>
                </c:pt>
                <c:pt idx="51">
                  <c:v>9.1182190791104095E-2</c:v>
                </c:pt>
                <c:pt idx="52">
                  <c:v>9.2566441286797793E-2</c:v>
                </c:pt>
                <c:pt idx="53">
                  <c:v>9.395070795345134E-2</c:v>
                </c:pt>
                <c:pt idx="54">
                  <c:v>9.1304133204740665E-2</c:v>
                </c:pt>
                <c:pt idx="55">
                  <c:v>9.3707277060562977E-2</c:v>
                </c:pt>
                <c:pt idx="56">
                  <c:v>9.2431194431420796E-2</c:v>
                </c:pt>
                <c:pt idx="57">
                  <c:v>8.8930595701989718E-2</c:v>
                </c:pt>
                <c:pt idx="58">
                  <c:v>8.5676859808814759E-2</c:v>
                </c:pt>
                <c:pt idx="59">
                  <c:v>8.084544438604585E-2</c:v>
                </c:pt>
                <c:pt idx="60">
                  <c:v>7.5577635702186147E-2</c:v>
                </c:pt>
                <c:pt idx="61">
                  <c:v>7.3336177734419458E-2</c:v>
                </c:pt>
                <c:pt idx="62">
                  <c:v>7.029199271493615E-2</c:v>
                </c:pt>
                <c:pt idx="63">
                  <c:v>6.7906181208336691E-2</c:v>
                </c:pt>
                <c:pt idx="64">
                  <c:v>6.7385203042131539E-2</c:v>
                </c:pt>
                <c:pt idx="65">
                  <c:v>6.7928124625534506E-2</c:v>
                </c:pt>
                <c:pt idx="66">
                  <c:v>7.3237957138821447E-2</c:v>
                </c:pt>
                <c:pt idx="67">
                  <c:v>7.4562128522443441E-2</c:v>
                </c:pt>
                <c:pt idx="68">
                  <c:v>8.1891972259261772E-2</c:v>
                </c:pt>
                <c:pt idx="69">
                  <c:v>8.6964534682683448E-2</c:v>
                </c:pt>
                <c:pt idx="70">
                  <c:v>8.1724878080873697E-2</c:v>
                </c:pt>
                <c:pt idx="71">
                  <c:v>8.4904183280893289E-2</c:v>
                </c:pt>
                <c:pt idx="72">
                  <c:v>8.84636248979771E-2</c:v>
                </c:pt>
                <c:pt idx="73">
                  <c:v>8.3860183259299462E-2</c:v>
                </c:pt>
                <c:pt idx="74">
                  <c:v>9.5966737965709231E-2</c:v>
                </c:pt>
                <c:pt idx="75">
                  <c:v>0.11210743574847949</c:v>
                </c:pt>
                <c:pt idx="76">
                  <c:v>0.11094438179307504</c:v>
                </c:pt>
                <c:pt idx="77">
                  <c:v>0.1118342291047812</c:v>
                </c:pt>
                <c:pt idx="78">
                  <c:v>0.10674095914498168</c:v>
                </c:pt>
                <c:pt idx="79">
                  <c:v>0.11654614788774355</c:v>
                </c:pt>
                <c:pt idx="80">
                  <c:v>0.11857358168157417</c:v>
                </c:pt>
                <c:pt idx="81">
                  <c:v>0.11729324861656715</c:v>
                </c:pt>
                <c:pt idx="82">
                  <c:v>0.11946863744584499</c:v>
                </c:pt>
                <c:pt idx="83">
                  <c:v>0.1271937686284027</c:v>
                </c:pt>
                <c:pt idx="84">
                  <c:v>0.13558760029271408</c:v>
                </c:pt>
                <c:pt idx="85">
                  <c:v>0.14170849986874184</c:v>
                </c:pt>
                <c:pt idx="86">
                  <c:v>0.14577870464404311</c:v>
                </c:pt>
                <c:pt idx="87">
                  <c:v>0.15370295200973955</c:v>
                </c:pt>
                <c:pt idx="88">
                  <c:v>0.15241700826801566</c:v>
                </c:pt>
                <c:pt idx="89">
                  <c:v>0.14281969550811557</c:v>
                </c:pt>
                <c:pt idx="90">
                  <c:v>0.14467203684244773</c:v>
                </c:pt>
                <c:pt idx="91">
                  <c:v>0.15336915406094767</c:v>
                </c:pt>
                <c:pt idx="92">
                  <c:v>0.16030427958035678</c:v>
                </c:pt>
                <c:pt idx="93">
                  <c:v>0.16516293064199711</c:v>
                </c:pt>
                <c:pt idx="94">
                  <c:v>0.17468240110603914</c:v>
                </c:pt>
                <c:pt idx="95">
                  <c:v>0.18910611322521326</c:v>
                </c:pt>
                <c:pt idx="96">
                  <c:v>0.1904261489892865</c:v>
                </c:pt>
                <c:pt idx="97">
                  <c:v>0.20697067976663855</c:v>
                </c:pt>
                <c:pt idx="98">
                  <c:v>0.20094082440983713</c:v>
                </c:pt>
                <c:pt idx="99">
                  <c:v>0.21279789805750549</c:v>
                </c:pt>
                <c:pt idx="100">
                  <c:v>0.19949005596162539</c:v>
                </c:pt>
                <c:pt idx="101">
                  <c:v>0.20054356247757571</c:v>
                </c:pt>
                <c:pt idx="102">
                  <c:v>0.19942926549121198</c:v>
                </c:pt>
                <c:pt idx="103">
                  <c:v>0.19610738356232638</c:v>
                </c:pt>
              </c:numCache>
            </c:numRef>
          </c:val>
          <c:smooth val="0"/>
          <c:extLst>
            <c:ext xmlns:c16="http://schemas.microsoft.com/office/drawing/2014/chart" uri="{C3380CC4-5D6E-409C-BE32-E72D297353CC}">
              <c16:uniqueId val="{00000001-6CCD-2844-903D-4AEEC15183E1}"/>
            </c:ext>
          </c:extLst>
        </c:ser>
        <c:ser>
          <c:idx val="2"/>
          <c:order val="1"/>
          <c:tx>
            <c:strRef>
              <c:f>DataFig2!$E$2</c:f>
              <c:strCache>
                <c:ptCount val="1"/>
                <c:pt idx="0">
                  <c:v>Capitalization revised</c:v>
                </c:pt>
              </c:strCache>
            </c:strRef>
          </c:tx>
          <c:spPr>
            <a:ln w="19050">
              <a:solidFill>
                <a:sysClr val="windowText" lastClr="000000">
                  <a:lumMod val="50000"/>
                  <a:lumOff val="50000"/>
                </a:sysClr>
              </a:solidFill>
            </a:ln>
          </c:spPr>
          <c:marker>
            <c:symbol val="circle"/>
            <c:size val="8"/>
            <c:spPr>
              <a:solidFill>
                <a:sysClr val="windowText" lastClr="000000">
                  <a:lumMod val="50000"/>
                  <a:lumOff val="50000"/>
                </a:sysClr>
              </a:solidFill>
              <a:ln>
                <a:solidFill>
                  <a:sysClr val="windowText" lastClr="000000">
                    <a:lumMod val="50000"/>
                    <a:lumOff val="50000"/>
                  </a:sysClr>
                </a:solidFill>
              </a:ln>
            </c:spPr>
          </c:marker>
          <c:cat>
            <c:numRef>
              <c:f>DataFig2!$A$3:$A$108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c:v>2018</c:v>
                </c:pt>
              </c:numCache>
            </c:numRef>
          </c:cat>
          <c:val>
            <c:numRef>
              <c:f>DataFig2!$E$3:$E$108</c:f>
              <c:numCache>
                <c:formatCode>0.0%</c:formatCode>
                <c:ptCount val="106"/>
                <c:pt idx="49">
                  <c:v>9.6737062036915414E-2</c:v>
                </c:pt>
                <c:pt idx="50">
                  <c:v>9.4928454782934088E-2</c:v>
                </c:pt>
                <c:pt idx="51">
                  <c:v>9.3122658673362502E-2</c:v>
                </c:pt>
                <c:pt idx="52">
                  <c:v>9.478243720033612E-2</c:v>
                </c:pt>
                <c:pt idx="53">
                  <c:v>9.7065968232419989E-2</c:v>
                </c:pt>
                <c:pt idx="54">
                  <c:v>9.4547909065441638E-2</c:v>
                </c:pt>
                <c:pt idx="55">
                  <c:v>9.6783168648572823E-2</c:v>
                </c:pt>
                <c:pt idx="56">
                  <c:v>9.5626282000493806E-2</c:v>
                </c:pt>
                <c:pt idx="57">
                  <c:v>9.2518334509870917E-2</c:v>
                </c:pt>
                <c:pt idx="58">
                  <c:v>8.9618377166316432E-2</c:v>
                </c:pt>
                <c:pt idx="59">
                  <c:v>8.4761970608846757E-2</c:v>
                </c:pt>
                <c:pt idx="60">
                  <c:v>8.0280140063284988E-2</c:v>
                </c:pt>
                <c:pt idx="61">
                  <c:v>7.9973733032295075E-2</c:v>
                </c:pt>
                <c:pt idx="62">
                  <c:v>7.7798921698533502E-2</c:v>
                </c:pt>
                <c:pt idx="63">
                  <c:v>7.5553361997886814E-2</c:v>
                </c:pt>
                <c:pt idx="64">
                  <c:v>7.5466440941894808E-2</c:v>
                </c:pt>
                <c:pt idx="65">
                  <c:v>7.6896426748729318E-2</c:v>
                </c:pt>
                <c:pt idx="66">
                  <c:v>8.3084332482045012E-2</c:v>
                </c:pt>
                <c:pt idx="67">
                  <c:v>8.4943553411037709E-2</c:v>
                </c:pt>
                <c:pt idx="68">
                  <c:v>9.3173891301740613E-2</c:v>
                </c:pt>
                <c:pt idx="69">
                  <c:v>9.9664727247968959E-2</c:v>
                </c:pt>
                <c:pt idx="70">
                  <c:v>9.3311522590318441E-2</c:v>
                </c:pt>
                <c:pt idx="71">
                  <c:v>9.6109027594973209E-2</c:v>
                </c:pt>
                <c:pt idx="72">
                  <c:v>9.8514295158057097E-2</c:v>
                </c:pt>
                <c:pt idx="73">
                  <c:v>9.1968723539577815E-2</c:v>
                </c:pt>
                <c:pt idx="74">
                  <c:v>0.10384127350690607</c:v>
                </c:pt>
                <c:pt idx="75">
                  <c:v>0.12243197848215744</c:v>
                </c:pt>
                <c:pt idx="76">
                  <c:v>0.11987178314545677</c:v>
                </c:pt>
                <c:pt idx="77">
                  <c:v>0.12064744692413491</c:v>
                </c:pt>
                <c:pt idx="78">
                  <c:v>0.11452810215336931</c:v>
                </c:pt>
                <c:pt idx="79">
                  <c:v>0.12448685028440318</c:v>
                </c:pt>
                <c:pt idx="80">
                  <c:v>0.12591546985402119</c:v>
                </c:pt>
                <c:pt idx="81">
                  <c:v>0.12514344104000319</c:v>
                </c:pt>
                <c:pt idx="82">
                  <c:v>0.12745397695124655</c:v>
                </c:pt>
                <c:pt idx="83">
                  <c:v>0.13184794457774543</c:v>
                </c:pt>
                <c:pt idx="84">
                  <c:v>0.14143151052625544</c:v>
                </c:pt>
                <c:pt idx="85">
                  <c:v>0.14814344248668343</c:v>
                </c:pt>
                <c:pt idx="86">
                  <c:v>0.15106307592082108</c:v>
                </c:pt>
                <c:pt idx="87">
                  <c:v>0.16131610382611328</c:v>
                </c:pt>
                <c:pt idx="88">
                  <c:v>0.15996370853705599</c:v>
                </c:pt>
                <c:pt idx="89">
                  <c:v>0.14843699292321091</c:v>
                </c:pt>
                <c:pt idx="90">
                  <c:v>0.14369210631844692</c:v>
                </c:pt>
                <c:pt idx="91">
                  <c:v>0.15485249263931344</c:v>
                </c:pt>
                <c:pt idx="92">
                  <c:v>0.15696960839166013</c:v>
                </c:pt>
                <c:pt idx="93">
                  <c:v>0.16751645874731871</c:v>
                </c:pt>
                <c:pt idx="94">
                  <c:v>0.17910571421959687</c:v>
                </c:pt>
                <c:pt idx="95">
                  <c:v>0.18086099093523761</c:v>
                </c:pt>
                <c:pt idx="96">
                  <c:v>0.18091468472554792</c:v>
                </c:pt>
                <c:pt idx="97">
                  <c:v>0.19174546705181833</c:v>
                </c:pt>
                <c:pt idx="98">
                  <c:v>0.18413927904807434</c:v>
                </c:pt>
                <c:pt idx="99">
                  <c:v>0.18966626846939716</c:v>
                </c:pt>
                <c:pt idx="100">
                  <c:v>0.17860944265920484</c:v>
                </c:pt>
                <c:pt idx="101">
                  <c:v>0.18250885580897708</c:v>
                </c:pt>
                <c:pt idx="102">
                  <c:v>0.18143220600237903</c:v>
                </c:pt>
                <c:pt idx="103">
                  <c:v>0.17829205914066676</c:v>
                </c:pt>
              </c:numCache>
            </c:numRef>
          </c:val>
          <c:smooth val="0"/>
          <c:extLst>
            <c:ext xmlns:c16="http://schemas.microsoft.com/office/drawing/2014/chart" uri="{C3380CC4-5D6E-409C-BE32-E72D297353CC}">
              <c16:uniqueId val="{00000002-6CCD-2844-903D-4AEEC15183E1}"/>
            </c:ext>
          </c:extLst>
        </c:ser>
        <c:ser>
          <c:idx val="1"/>
          <c:order val="2"/>
          <c:tx>
            <c:strRef>
              <c:f>DataFig2!$D$2</c:f>
              <c:strCache>
                <c:ptCount val="1"/>
                <c:pt idx="0">
                  <c:v>SCF+Forbes (tax units)</c:v>
                </c:pt>
              </c:strCache>
            </c:strRef>
          </c:tx>
          <c:spPr>
            <a:ln w="19050">
              <a:solidFill>
                <a:srgbClr val="FF0000"/>
              </a:solidFill>
            </a:ln>
          </c:spPr>
          <c:marker>
            <c:symbol val="diamond"/>
            <c:size val="9"/>
            <c:spPr>
              <a:solidFill>
                <a:srgbClr val="FF0000"/>
              </a:solidFill>
              <a:ln>
                <a:solidFill>
                  <a:srgbClr val="FF0000"/>
                </a:solidFill>
              </a:ln>
            </c:spPr>
          </c:marker>
          <c:cat>
            <c:numRef>
              <c:f>DataFig2!$A$3:$A$108</c:f>
              <c:numCache>
                <c:formatCode>General</c:formatCode>
                <c:ptCount val="106"/>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pt idx="104" formatCode="0">
                  <c:v>2017</c:v>
                </c:pt>
                <c:pt idx="105">
                  <c:v>2018</c:v>
                </c:pt>
              </c:numCache>
            </c:numRef>
          </c:cat>
          <c:val>
            <c:numRef>
              <c:f>DataFig2!$D$3:$D$108</c:f>
              <c:numCache>
                <c:formatCode>0.0%</c:formatCode>
                <c:ptCount val="106"/>
                <c:pt idx="76">
                  <c:v>0.1316252</c:v>
                </c:pt>
                <c:pt idx="79">
                  <c:v>0.13717799999999997</c:v>
                </c:pt>
                <c:pt idx="82">
                  <c:v>0.16151879999999999</c:v>
                </c:pt>
                <c:pt idx="85">
                  <c:v>0.15938230000000006</c:v>
                </c:pt>
                <c:pt idx="88">
                  <c:v>0.1394687</c:v>
                </c:pt>
                <c:pt idx="91">
                  <c:v>0.14986299999999997</c:v>
                </c:pt>
                <c:pt idx="94">
                  <c:v>0.16099529999999998</c:v>
                </c:pt>
                <c:pt idx="97">
                  <c:v>0.16206010000000001</c:v>
                </c:pt>
                <c:pt idx="100">
                  <c:v>0.17494439999999997</c:v>
                </c:pt>
                <c:pt idx="103">
                  <c:v>0.19345509999999996</c:v>
                </c:pt>
              </c:numCache>
            </c:numRef>
          </c:val>
          <c:smooth val="0"/>
          <c:extLst>
            <c:ext xmlns:c16="http://schemas.microsoft.com/office/drawing/2014/chart" uri="{C3380CC4-5D6E-409C-BE32-E72D297353CC}">
              <c16:uniqueId val="{00000003-6CCD-2844-903D-4AEEC15183E1}"/>
            </c:ext>
          </c:extLst>
        </c:ser>
        <c:dLbls>
          <c:showLegendKey val="0"/>
          <c:showVal val="0"/>
          <c:showCatName val="0"/>
          <c:showSerName val="0"/>
          <c:showPercent val="0"/>
          <c:showBubbleSize val="0"/>
        </c:dLbls>
        <c:marker val="1"/>
        <c:smooth val="0"/>
        <c:axId val="-2044594184"/>
        <c:axId val="-2044588040"/>
      </c:lineChart>
      <c:catAx>
        <c:axId val="-2044594184"/>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4588040"/>
        <c:crosses val="autoZero"/>
        <c:auto val="1"/>
        <c:lblAlgn val="ctr"/>
        <c:lblOffset val="100"/>
        <c:tickLblSkip val="5"/>
        <c:tickMarkSkip val="5"/>
        <c:noMultiLvlLbl val="0"/>
      </c:catAx>
      <c:valAx>
        <c:axId val="-2044588040"/>
        <c:scaling>
          <c:orientation val="minMax"/>
          <c:max val="0.26"/>
          <c:min val="0"/>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044594184"/>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i="0" baseline="0">
                <a:effectLst/>
              </a:rPr>
              <a:t>Top 0.1% Wealth Share Estimates</a:t>
            </a:r>
            <a:endParaRPr lang="fr-FR" sz="2000">
              <a:effectLst/>
            </a:endParaRPr>
          </a:p>
        </c:rich>
      </c:tx>
      <c:layout>
        <c:manualLayout>
          <c:xMode val="edge"/>
          <c:yMode val="edge"/>
          <c:x val="0.299104968775455"/>
          <c:y val="4.52524316813339E-3"/>
        </c:manualLayout>
      </c:layout>
      <c:overlay val="0"/>
    </c:title>
    <c:autoTitleDeleted val="0"/>
    <c:plotArea>
      <c:layout>
        <c:manualLayout>
          <c:layoutTarget val="inner"/>
          <c:xMode val="edge"/>
          <c:yMode val="edge"/>
          <c:x val="0.111763127884876"/>
          <c:y val="7.1719278868421998E-2"/>
          <c:w val="0.86339408091229997"/>
          <c:h val="0.74117647058823499"/>
        </c:manualLayout>
      </c:layout>
      <c:lineChart>
        <c:grouping val="standard"/>
        <c:varyColors val="0"/>
        <c:ser>
          <c:idx val="3"/>
          <c:order val="0"/>
          <c:tx>
            <c:strRef>
              <c:f>DataFig2!$F$2</c:f>
              <c:strCache>
                <c:ptCount val="1"/>
                <c:pt idx="0">
                  <c:v>Estate multiplier (raw)</c:v>
                </c:pt>
              </c:strCache>
            </c:strRef>
          </c:tx>
          <c:spPr>
            <a:ln w="19050">
              <a:solidFill>
                <a:srgbClr val="3366FF"/>
              </a:solidFill>
            </a:ln>
          </c:spPr>
          <c:marker>
            <c:symbol val="triangle"/>
            <c:size val="8"/>
            <c:spPr>
              <a:solidFill>
                <a:sysClr val="window" lastClr="FFFFFF"/>
              </a:solidFill>
              <a:ln>
                <a:solidFill>
                  <a:srgbClr val="3366FF"/>
                </a:solidFill>
              </a:ln>
            </c:spPr>
          </c:marker>
          <c:val>
            <c:numRef>
              <c:f>DataFig2!$J$3:$J$106</c:f>
              <c:numCache>
                <c:formatCode>0.0%</c:formatCode>
                <c:ptCount val="104"/>
                <c:pt idx="3">
                  <c:v>0.21182821373190647</c:v>
                </c:pt>
                <c:pt idx="4">
                  <c:v>0.1947535594778336</c:v>
                </c:pt>
                <c:pt idx="5">
                  <c:v>0.2026085498765943</c:v>
                </c:pt>
                <c:pt idx="6">
                  <c:v>0.22663759054345456</c:v>
                </c:pt>
                <c:pt idx="7">
                  <c:v>0.20681607640051583</c:v>
                </c:pt>
                <c:pt idx="8">
                  <c:v>0.177606230450709</c:v>
                </c:pt>
                <c:pt idx="9">
                  <c:v>0.17747587858392161</c:v>
                </c:pt>
                <c:pt idx="10">
                  <c:v>0.18035104013676725</c:v>
                </c:pt>
                <c:pt idx="11">
                  <c:v>0.19217127346160287</c:v>
                </c:pt>
                <c:pt idx="12">
                  <c:v>0.18656846912250719</c:v>
                </c:pt>
                <c:pt idx="13">
                  <c:v>0.18603017175531908</c:v>
                </c:pt>
                <c:pt idx="14">
                  <c:v>0.21496840575546849</c:v>
                </c:pt>
                <c:pt idx="15">
                  <c:v>0.1989660574818351</c:v>
                </c:pt>
                <c:pt idx="16">
                  <c:v>0.21000694617901752</c:v>
                </c:pt>
                <c:pt idx="17">
                  <c:v>0.23127025729731437</c:v>
                </c:pt>
                <c:pt idx="18">
                  <c:v>0.19010277653408555</c:v>
                </c:pt>
                <c:pt idx="19">
                  <c:v>0.14821019925725556</c:v>
                </c:pt>
                <c:pt idx="20">
                  <c:v>0.1640814152260188</c:v>
                </c:pt>
                <c:pt idx="21">
                  <c:v>0.15065266094109908</c:v>
                </c:pt>
                <c:pt idx="22">
                  <c:v>0.15121865942380014</c:v>
                </c:pt>
                <c:pt idx="23">
                  <c:v>0.16805870962274741</c:v>
                </c:pt>
                <c:pt idx="24">
                  <c:v>0.1435136882190039</c:v>
                </c:pt>
                <c:pt idx="25">
                  <c:v>0.14271136755838509</c:v>
                </c:pt>
                <c:pt idx="26">
                  <c:v>0.13319467663676979</c:v>
                </c:pt>
                <c:pt idx="27">
                  <c:v>0.12548911566179824</c:v>
                </c:pt>
                <c:pt idx="28">
                  <c:v>0.12475731805975139</c:v>
                </c:pt>
                <c:pt idx="29">
                  <c:v>0.11435329708240126</c:v>
                </c:pt>
                <c:pt idx="30">
                  <c:v>0.11097246372235148</c:v>
                </c:pt>
                <c:pt idx="31">
                  <c:v>0.11561453859146981</c:v>
                </c:pt>
                <c:pt idx="32">
                  <c:v>0.10704531759149397</c:v>
                </c:pt>
                <c:pt idx="33">
                  <c:v>0.10450684392034203</c:v>
                </c:pt>
                <c:pt idx="34">
                  <c:v>0.10415503350747692</c:v>
                </c:pt>
                <c:pt idx="35">
                  <c:v>9.5894195219824799E-2</c:v>
                </c:pt>
                <c:pt idx="36">
                  <c:v>9.1675820639520789E-2</c:v>
                </c:pt>
                <c:pt idx="37">
                  <c:v>9.371833505520212E-2</c:v>
                </c:pt>
                <c:pt idx="40">
                  <c:v>9.8913499611458316E-2</c:v>
                </c:pt>
                <c:pt idx="41">
                  <c:v>9.7588729789328824E-2</c:v>
                </c:pt>
                <c:pt idx="43">
                  <c:v>0.10666774368583797</c:v>
                </c:pt>
                <c:pt idx="45">
                  <c:v>0.1025617676165603</c:v>
                </c:pt>
                <c:pt idx="47">
                  <c:v>0.1073147513938891</c:v>
                </c:pt>
                <c:pt idx="49">
                  <c:v>0.10509239320127793</c:v>
                </c:pt>
                <c:pt idx="52">
                  <c:v>0.11138162637824391</c:v>
                </c:pt>
                <c:pt idx="56">
                  <c:v>0.10134815923214387</c:v>
                </c:pt>
                <c:pt idx="59">
                  <c:v>0.10037684386219488</c:v>
                </c:pt>
                <c:pt idx="63">
                  <c:v>7.7232926516130604E-2</c:v>
                </c:pt>
                <c:pt idx="68">
                  <c:v>7.7726786830552674E-2</c:v>
                </c:pt>
                <c:pt idx="69">
                  <c:v>7.8301819300812564E-2</c:v>
                </c:pt>
                <c:pt idx="70">
                  <c:v>9.1233038969616709E-2</c:v>
                </c:pt>
                <c:pt idx="71">
                  <c:v>9.3526438238784662E-2</c:v>
                </c:pt>
                <c:pt idx="72">
                  <c:v>0.10510393866594732</c:v>
                </c:pt>
                <c:pt idx="73">
                  <c:v>0.10782557607650003</c:v>
                </c:pt>
                <c:pt idx="74">
                  <c:v>0.10515367373054565</c:v>
                </c:pt>
                <c:pt idx="75">
                  <c:v>0.10643742622734638</c:v>
                </c:pt>
                <c:pt idx="76">
                  <c:v>0.11286180850615259</c:v>
                </c:pt>
                <c:pt idx="77">
                  <c:v>0.10768899841181373</c:v>
                </c:pt>
                <c:pt idx="78">
                  <c:v>0.11190384748497917</c:v>
                </c:pt>
                <c:pt idx="79">
                  <c:v>0.11295167792823184</c:v>
                </c:pt>
                <c:pt idx="80">
                  <c:v>0.11108278804976184</c:v>
                </c:pt>
                <c:pt idx="81">
                  <c:v>0.1165302813305376</c:v>
                </c:pt>
                <c:pt idx="82">
                  <c:v>0.12204569269442589</c:v>
                </c:pt>
                <c:pt idx="83">
                  <c:v>0.12152775972173394</c:v>
                </c:pt>
                <c:pt idx="84">
                  <c:v>0.12079612992852315</c:v>
                </c:pt>
                <c:pt idx="85">
                  <c:v>0.129041657175542</c:v>
                </c:pt>
                <c:pt idx="86">
                  <c:v>0.13046608476243124</c:v>
                </c:pt>
                <c:pt idx="87">
                  <c:v>0.12741772529464207</c:v>
                </c:pt>
                <c:pt idx="88">
                  <c:v>0.14291907620200683</c:v>
                </c:pt>
                <c:pt idx="89">
                  <c:v>0.14555130469968952</c:v>
                </c:pt>
                <c:pt idx="90">
                  <c:v>0.13983831952539766</c:v>
                </c:pt>
                <c:pt idx="91">
                  <c:v>0.133067767649757</c:v>
                </c:pt>
                <c:pt idx="92">
                  <c:v>0.13730636053635892</c:v>
                </c:pt>
                <c:pt idx="93">
                  <c:v>0.13886427631537715</c:v>
                </c:pt>
                <c:pt idx="94">
                  <c:v>0.13448226120408496</c:v>
                </c:pt>
                <c:pt idx="95">
                  <c:v>0.13769633415417176</c:v>
                </c:pt>
                <c:pt idx="96">
                  <c:v>0.14761934103168878</c:v>
                </c:pt>
                <c:pt idx="98">
                  <c:v>0.16995964679355416</c:v>
                </c:pt>
                <c:pt idx="99">
                  <c:v>0.16102948083564148</c:v>
                </c:pt>
              </c:numCache>
            </c:numRef>
          </c:val>
          <c:smooth val="0"/>
          <c:extLst>
            <c:ext xmlns:c16="http://schemas.microsoft.com/office/drawing/2014/chart" uri="{C3380CC4-5D6E-409C-BE32-E72D297353CC}">
              <c16:uniqueId val="{00000000-BE70-9243-9BE2-86A0B700EDAC}"/>
            </c:ext>
          </c:extLst>
        </c:ser>
        <c:ser>
          <c:idx val="0"/>
          <c:order val="1"/>
          <c:tx>
            <c:strRef>
              <c:f>DataFig2!$B$2</c:f>
              <c:strCache>
                <c:ptCount val="1"/>
                <c:pt idx="0">
                  <c:v>Capitalization (SZ updated by PSZ). Tax units.</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DataFig2!$B$3:$B$106</c:f>
              <c:numCache>
                <c:formatCode>0.0%</c:formatCode>
                <c:ptCount val="104"/>
                <c:pt idx="0">
                  <c:v>0.23328247640666205</c:v>
                </c:pt>
                <c:pt idx="1">
                  <c:v>0.22711338461329897</c:v>
                </c:pt>
                <c:pt idx="2">
                  <c:v>0.23846078978147769</c:v>
                </c:pt>
                <c:pt idx="3">
                  <c:v>0.25628508269732053</c:v>
                </c:pt>
                <c:pt idx="4">
                  <c:v>0.21605509730967043</c:v>
                </c:pt>
                <c:pt idx="5">
                  <c:v>0.16991326870644263</c:v>
                </c:pt>
                <c:pt idx="6">
                  <c:v>0.1770799972832135</c:v>
                </c:pt>
                <c:pt idx="7">
                  <c:v>0.13918518498828281</c:v>
                </c:pt>
                <c:pt idx="8">
                  <c:v>0.14810595866851911</c:v>
                </c:pt>
                <c:pt idx="9">
                  <c:v>0.17106730527479527</c:v>
                </c:pt>
                <c:pt idx="10">
                  <c:v>0.14575440615545215</c:v>
                </c:pt>
                <c:pt idx="11">
                  <c:v>0.15866579207855155</c:v>
                </c:pt>
                <c:pt idx="12">
                  <c:v>0.17602913752365162</c:v>
                </c:pt>
                <c:pt idx="13">
                  <c:v>0.18958212259611312</c:v>
                </c:pt>
                <c:pt idx="14">
                  <c:v>0.20673353897819888</c:v>
                </c:pt>
                <c:pt idx="15">
                  <c:v>0.23414550143942511</c:v>
                </c:pt>
                <c:pt idx="16">
                  <c:v>0.24319366031412501</c:v>
                </c:pt>
                <c:pt idx="17">
                  <c:v>0.19385823361060925</c:v>
                </c:pt>
                <c:pt idx="18">
                  <c:v>0.15884831694871271</c:v>
                </c:pt>
                <c:pt idx="19">
                  <c:v>0.16443584566868286</c:v>
                </c:pt>
                <c:pt idx="20">
                  <c:v>0.18314846021306289</c:v>
                </c:pt>
                <c:pt idx="21">
                  <c:v>0.1814531416173466</c:v>
                </c:pt>
                <c:pt idx="22">
                  <c:v>0.1804657188363383</c:v>
                </c:pt>
                <c:pt idx="23">
                  <c:v>0.18673899425090731</c:v>
                </c:pt>
                <c:pt idx="24">
                  <c:v>0.18744953687046892</c:v>
                </c:pt>
                <c:pt idx="25">
                  <c:v>0.1656995658941561</c:v>
                </c:pt>
                <c:pt idx="26">
                  <c:v>0.16604431004219217</c:v>
                </c:pt>
                <c:pt idx="27">
                  <c:v>0.15115523455554858</c:v>
                </c:pt>
                <c:pt idx="28">
                  <c:v>0.13023435911040884</c:v>
                </c:pt>
                <c:pt idx="29">
                  <c:v>0.12406570800557849</c:v>
                </c:pt>
                <c:pt idx="30">
                  <c:v>0.11877606818113808</c:v>
                </c:pt>
                <c:pt idx="31">
                  <c:v>0.10656666968583349</c:v>
                </c:pt>
                <c:pt idx="32">
                  <c:v>0.10474162340509068</c:v>
                </c:pt>
                <c:pt idx="33">
                  <c:v>9.7320141696458862E-2</c:v>
                </c:pt>
                <c:pt idx="34">
                  <c:v>9.6464524607844646E-2</c:v>
                </c:pt>
                <c:pt idx="35">
                  <c:v>9.5314402946335128E-2</c:v>
                </c:pt>
                <c:pt idx="36">
                  <c:v>9.2573446238238086E-2</c:v>
                </c:pt>
                <c:pt idx="37">
                  <c:v>9.8027292008245434E-2</c:v>
                </c:pt>
                <c:pt idx="38">
                  <c:v>9.2602830981169559E-2</c:v>
                </c:pt>
                <c:pt idx="39">
                  <c:v>9.1353000753724961E-2</c:v>
                </c:pt>
                <c:pt idx="40">
                  <c:v>8.6002569217767375E-2</c:v>
                </c:pt>
                <c:pt idx="41">
                  <c:v>8.8579197233935286E-2</c:v>
                </c:pt>
                <c:pt idx="42">
                  <c:v>9.2685637648697916E-2</c:v>
                </c:pt>
                <c:pt idx="43">
                  <c:v>9.3872967731250298E-2</c:v>
                </c:pt>
                <c:pt idx="44">
                  <c:v>9.1422795427498843E-2</c:v>
                </c:pt>
                <c:pt idx="45">
                  <c:v>8.9231040543739926E-2</c:v>
                </c:pt>
                <c:pt idx="46">
                  <c:v>9.1395587343885559E-2</c:v>
                </c:pt>
                <c:pt idx="47">
                  <c:v>9.4694823736877209E-2</c:v>
                </c:pt>
                <c:pt idx="48">
                  <c:v>9.6656750650301423E-2</c:v>
                </c:pt>
                <c:pt idx="49">
                  <c:v>9.4888680143141085E-2</c:v>
                </c:pt>
                <c:pt idx="50">
                  <c:v>9.3034964580333099E-2</c:v>
                </c:pt>
                <c:pt idx="51">
                  <c:v>9.1182190791104095E-2</c:v>
                </c:pt>
                <c:pt idx="52">
                  <c:v>9.2566441286797793E-2</c:v>
                </c:pt>
                <c:pt idx="53">
                  <c:v>9.395070795345134E-2</c:v>
                </c:pt>
                <c:pt idx="54">
                  <c:v>9.1304133204740665E-2</c:v>
                </c:pt>
                <c:pt idx="55">
                  <c:v>9.3707277060562977E-2</c:v>
                </c:pt>
                <c:pt idx="56">
                  <c:v>9.2431194431420796E-2</c:v>
                </c:pt>
                <c:pt idx="57">
                  <c:v>8.8930595701989718E-2</c:v>
                </c:pt>
                <c:pt idx="58">
                  <c:v>8.5676859808814759E-2</c:v>
                </c:pt>
                <c:pt idx="59">
                  <c:v>8.084544438604585E-2</c:v>
                </c:pt>
                <c:pt idx="60">
                  <c:v>7.5577635702186147E-2</c:v>
                </c:pt>
                <c:pt idx="61">
                  <c:v>7.3336177734419458E-2</c:v>
                </c:pt>
                <c:pt idx="62">
                  <c:v>7.029199271493615E-2</c:v>
                </c:pt>
                <c:pt idx="63">
                  <c:v>6.7906181208336691E-2</c:v>
                </c:pt>
                <c:pt idx="64">
                  <c:v>6.7385203042131539E-2</c:v>
                </c:pt>
                <c:pt idx="65">
                  <c:v>6.7928124625534506E-2</c:v>
                </c:pt>
                <c:pt idx="66">
                  <c:v>7.3237957138821447E-2</c:v>
                </c:pt>
                <c:pt idx="67">
                  <c:v>7.4562128522443441E-2</c:v>
                </c:pt>
                <c:pt idx="68">
                  <c:v>8.1891972259261772E-2</c:v>
                </c:pt>
                <c:pt idx="69">
                  <c:v>8.6964534682683448E-2</c:v>
                </c:pt>
                <c:pt idx="70">
                  <c:v>8.1724878080873697E-2</c:v>
                </c:pt>
                <c:pt idx="71">
                  <c:v>8.4904183280893289E-2</c:v>
                </c:pt>
                <c:pt idx="72">
                  <c:v>8.84636248979771E-2</c:v>
                </c:pt>
                <c:pt idx="73">
                  <c:v>8.3860183259299462E-2</c:v>
                </c:pt>
                <c:pt idx="74">
                  <c:v>9.5966737965709231E-2</c:v>
                </c:pt>
                <c:pt idx="75">
                  <c:v>0.11210743574847949</c:v>
                </c:pt>
                <c:pt idx="76">
                  <c:v>0.11094438179307504</c:v>
                </c:pt>
                <c:pt idx="77">
                  <c:v>0.1118342291047812</c:v>
                </c:pt>
                <c:pt idx="78">
                  <c:v>0.10674095914498168</c:v>
                </c:pt>
                <c:pt idx="79">
                  <c:v>0.11654614788774355</c:v>
                </c:pt>
                <c:pt idx="80">
                  <c:v>0.11857358168157417</c:v>
                </c:pt>
                <c:pt idx="81">
                  <c:v>0.11729324861656715</c:v>
                </c:pt>
                <c:pt idx="82">
                  <c:v>0.11946863744584499</c:v>
                </c:pt>
                <c:pt idx="83">
                  <c:v>0.1271937686284027</c:v>
                </c:pt>
                <c:pt idx="84">
                  <c:v>0.13558760029271408</c:v>
                </c:pt>
                <c:pt idx="85">
                  <c:v>0.14170849986874184</c:v>
                </c:pt>
                <c:pt idx="86">
                  <c:v>0.14577870464404311</c:v>
                </c:pt>
                <c:pt idx="87">
                  <c:v>0.15370295200973955</c:v>
                </c:pt>
                <c:pt idx="88">
                  <c:v>0.15241700826801566</c:v>
                </c:pt>
                <c:pt idx="89">
                  <c:v>0.14281969550811557</c:v>
                </c:pt>
                <c:pt idx="90">
                  <c:v>0.14467203684244773</c:v>
                </c:pt>
                <c:pt idx="91">
                  <c:v>0.15336915406094767</c:v>
                </c:pt>
                <c:pt idx="92">
                  <c:v>0.16030427958035678</c:v>
                </c:pt>
                <c:pt idx="93">
                  <c:v>0.16516293064199711</c:v>
                </c:pt>
                <c:pt idx="94">
                  <c:v>0.17468240110603914</c:v>
                </c:pt>
                <c:pt idx="95">
                  <c:v>0.18910611322521326</c:v>
                </c:pt>
                <c:pt idx="96">
                  <c:v>0.1904261489892865</c:v>
                </c:pt>
                <c:pt idx="97">
                  <c:v>0.20697067976663855</c:v>
                </c:pt>
                <c:pt idx="98">
                  <c:v>0.20094082440983713</c:v>
                </c:pt>
                <c:pt idx="99">
                  <c:v>0.21279789805750549</c:v>
                </c:pt>
                <c:pt idx="100">
                  <c:v>0.19949005596162539</c:v>
                </c:pt>
                <c:pt idx="101">
                  <c:v>0.20054356247757571</c:v>
                </c:pt>
                <c:pt idx="102">
                  <c:v>0.19942926549121198</c:v>
                </c:pt>
                <c:pt idx="103">
                  <c:v>0.19610738356232638</c:v>
                </c:pt>
              </c:numCache>
            </c:numRef>
          </c:val>
          <c:smooth val="0"/>
          <c:extLst>
            <c:ext xmlns:c16="http://schemas.microsoft.com/office/drawing/2014/chart" uri="{C3380CC4-5D6E-409C-BE32-E72D297353CC}">
              <c16:uniqueId val="{00000001-BE70-9243-9BE2-86A0B700EDAC}"/>
            </c:ext>
          </c:extLst>
        </c:ser>
        <c:ser>
          <c:idx val="1"/>
          <c:order val="2"/>
          <c:tx>
            <c:strRef>
              <c:f>DataFig2!$D$2</c:f>
              <c:strCache>
                <c:ptCount val="1"/>
                <c:pt idx="0">
                  <c:v>SCF+Forbes (tax units)</c:v>
                </c:pt>
              </c:strCache>
            </c:strRef>
          </c:tx>
          <c:spPr>
            <a:ln w="25400">
              <a:solidFill>
                <a:srgbClr val="FF0000"/>
              </a:solidFill>
            </a:ln>
          </c:spPr>
          <c:marker>
            <c:symbol val="diamond"/>
            <c:size val="10"/>
            <c:spPr>
              <a:solidFill>
                <a:srgbClr val="FF0000"/>
              </a:solidFill>
              <a:ln>
                <a:solidFill>
                  <a:srgbClr val="FF0000"/>
                </a:solidFill>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DataFig2!$D$3:$D$106</c:f>
              <c:numCache>
                <c:formatCode>0.0%</c:formatCode>
                <c:ptCount val="104"/>
                <c:pt idx="76">
                  <c:v>0.1316252</c:v>
                </c:pt>
                <c:pt idx="79">
                  <c:v>0.13717799999999997</c:v>
                </c:pt>
                <c:pt idx="82">
                  <c:v>0.16151879999999999</c:v>
                </c:pt>
                <c:pt idx="85">
                  <c:v>0.15938230000000006</c:v>
                </c:pt>
                <c:pt idx="88">
                  <c:v>0.1394687</c:v>
                </c:pt>
                <c:pt idx="91">
                  <c:v>0.14986299999999997</c:v>
                </c:pt>
                <c:pt idx="94">
                  <c:v>0.16099529999999998</c:v>
                </c:pt>
                <c:pt idx="97">
                  <c:v>0.16206010000000001</c:v>
                </c:pt>
                <c:pt idx="100">
                  <c:v>0.17494439999999997</c:v>
                </c:pt>
                <c:pt idx="103">
                  <c:v>0.19345509999999996</c:v>
                </c:pt>
              </c:numCache>
            </c:numRef>
          </c:val>
          <c:smooth val="0"/>
          <c:extLst>
            <c:ext xmlns:c16="http://schemas.microsoft.com/office/drawing/2014/chart" uri="{C3380CC4-5D6E-409C-BE32-E72D297353CC}">
              <c16:uniqueId val="{00000002-BE70-9243-9BE2-86A0B700EDAC}"/>
            </c:ext>
          </c:extLst>
        </c:ser>
        <c:dLbls>
          <c:showLegendKey val="0"/>
          <c:showVal val="0"/>
          <c:showCatName val="0"/>
          <c:showSerName val="0"/>
          <c:showPercent val="0"/>
          <c:showBubbleSize val="0"/>
        </c:dLbls>
        <c:marker val="1"/>
        <c:smooth val="0"/>
        <c:axId val="-2043370424"/>
        <c:axId val="-2043364280"/>
      </c:lineChart>
      <c:catAx>
        <c:axId val="-2043370424"/>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3364280"/>
        <c:crosses val="autoZero"/>
        <c:auto val="1"/>
        <c:lblAlgn val="ctr"/>
        <c:lblOffset val="100"/>
        <c:tickLblSkip val="5"/>
        <c:tickMarkSkip val="5"/>
        <c:noMultiLvlLbl val="0"/>
      </c:catAx>
      <c:valAx>
        <c:axId val="-2043364280"/>
        <c:scaling>
          <c:orientation val="minMax"/>
          <c:max val="0.26"/>
          <c:min val="0"/>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043370424"/>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a:t>Top 0.1% wealth share: changing</a:t>
            </a:r>
            <a:r>
              <a:rPr lang="fr-FR" sz="2000" b="1" baseline="0"/>
              <a:t> interest rate for the rich</a:t>
            </a:r>
            <a:endParaRPr lang="fr-FR" sz="2000" b="1"/>
          </a:p>
        </c:rich>
      </c:tx>
      <c:layout>
        <c:manualLayout>
          <c:xMode val="edge"/>
          <c:yMode val="edge"/>
          <c:x val="0.16258354602226399"/>
          <c:y val="0"/>
        </c:manualLayout>
      </c:layout>
      <c:overlay val="0"/>
    </c:title>
    <c:autoTitleDeleted val="0"/>
    <c:plotArea>
      <c:layout>
        <c:manualLayout>
          <c:layoutTarget val="inner"/>
          <c:xMode val="edge"/>
          <c:yMode val="edge"/>
          <c:x val="6.5910290524029302E-2"/>
          <c:y val="7.1719278868421998E-2"/>
          <c:w val="0.92305522671734996"/>
          <c:h val="0.78868778280542995"/>
        </c:manualLayout>
      </c:layout>
      <c:lineChart>
        <c:grouping val="standard"/>
        <c:varyColors val="0"/>
        <c:ser>
          <c:idx val="3"/>
          <c:order val="0"/>
          <c:tx>
            <c:strRef>
              <c:f>DataFig2!$N$2</c:f>
              <c:strCache>
                <c:ptCount val="1"/>
                <c:pt idx="0">
                  <c:v>AAA Moody interest correction (SZZ)</c:v>
                </c:pt>
              </c:strCache>
            </c:strRef>
          </c:tx>
          <c:spPr>
            <a:ln w="19050">
              <a:solidFill>
                <a:srgbClr val="3366FF"/>
              </a:solidFill>
            </a:ln>
          </c:spPr>
          <c:marker>
            <c:symbol val="triangle"/>
            <c:size val="8"/>
            <c:spPr>
              <a:solidFill>
                <a:srgbClr val="3366FF"/>
              </a:solidFill>
              <a:ln>
                <a:solidFill>
                  <a:srgbClr val="3366FF"/>
                </a:solidFill>
              </a:ln>
            </c:spPr>
          </c:marker>
          <c:cat>
            <c:numRef>
              <c:f>DataFig2!$A$53:$A$106</c:f>
              <c:numCache>
                <c:formatCode>General</c:formatCode>
                <c:ptCount val="54"/>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formatCode="0">
                  <c:v>2012</c:v>
                </c:pt>
                <c:pt idx="50" formatCode="0">
                  <c:v>2013</c:v>
                </c:pt>
                <c:pt idx="51" formatCode="0">
                  <c:v>2014</c:v>
                </c:pt>
                <c:pt idx="52" formatCode="0">
                  <c:v>2015</c:v>
                </c:pt>
                <c:pt idx="53" formatCode="0">
                  <c:v>2016</c:v>
                </c:pt>
              </c:numCache>
            </c:numRef>
          </c:cat>
          <c:val>
            <c:numRef>
              <c:f>DataFig2!$N$53:$N$106</c:f>
              <c:numCache>
                <c:formatCode>0.0%</c:formatCode>
                <c:ptCount val="54"/>
                <c:pt idx="0">
                  <c:v>9.0418343895129746E-2</c:v>
                </c:pt>
                <c:pt idx="1">
                  <c:v>8.8678606736155394E-2</c:v>
                </c:pt>
                <c:pt idx="2">
                  <c:v>8.9872605903026884E-2</c:v>
                </c:pt>
                <c:pt idx="3">
                  <c:v>9.0925293879648691E-2</c:v>
                </c:pt>
                <c:pt idx="4">
                  <c:v>8.7963664602314223E-2</c:v>
                </c:pt>
                <c:pt idx="5">
                  <c:v>8.9780863320156334E-2</c:v>
                </c:pt>
                <c:pt idx="6">
                  <c:v>8.7994123440050934E-2</c:v>
                </c:pt>
                <c:pt idx="7">
                  <c:v>8.3667401595393057E-2</c:v>
                </c:pt>
                <c:pt idx="8">
                  <c:v>8.0970943624314604E-2</c:v>
                </c:pt>
                <c:pt idx="9">
                  <c:v>7.6530380389316366E-2</c:v>
                </c:pt>
                <c:pt idx="10">
                  <c:v>7.0792711697130542E-2</c:v>
                </c:pt>
                <c:pt idx="11">
                  <c:v>6.8026001764132607E-2</c:v>
                </c:pt>
                <c:pt idx="12">
                  <c:v>6.5246306356017233E-2</c:v>
                </c:pt>
                <c:pt idx="13">
                  <c:v>6.3576554331006882E-2</c:v>
                </c:pt>
                <c:pt idx="14">
                  <c:v>6.355931181932517E-2</c:v>
                </c:pt>
                <c:pt idx="15">
                  <c:v>6.3601612732937976E-2</c:v>
                </c:pt>
                <c:pt idx="16">
                  <c:v>6.8809669295936959E-2</c:v>
                </c:pt>
                <c:pt idx="17">
                  <c:v>7.0818557293029272E-2</c:v>
                </c:pt>
                <c:pt idx="18">
                  <c:v>7.8630238265794683E-2</c:v>
                </c:pt>
                <c:pt idx="19">
                  <c:v>8.4349000286117484E-2</c:v>
                </c:pt>
                <c:pt idx="20">
                  <c:v>7.9260213048029798E-2</c:v>
                </c:pt>
                <c:pt idx="21">
                  <c:v>8.1039520899011647E-2</c:v>
                </c:pt>
                <c:pt idx="22">
                  <c:v>8.373324454228899E-2</c:v>
                </c:pt>
                <c:pt idx="23">
                  <c:v>8.0347052770310984E-2</c:v>
                </c:pt>
                <c:pt idx="24">
                  <c:v>8.7558715000916554E-2</c:v>
                </c:pt>
                <c:pt idx="25">
                  <c:v>0.10155797299864668</c:v>
                </c:pt>
                <c:pt idx="26">
                  <c:v>0.102793294974307</c:v>
                </c:pt>
                <c:pt idx="27">
                  <c:v>0.10322466671068267</c:v>
                </c:pt>
                <c:pt idx="28">
                  <c:v>9.7421540269200302E-2</c:v>
                </c:pt>
                <c:pt idx="29">
                  <c:v>0.10421098973151006</c:v>
                </c:pt>
                <c:pt idx="30">
                  <c:v>0.10453245455180728</c:v>
                </c:pt>
                <c:pt idx="31">
                  <c:v>0.10001921777925356</c:v>
                </c:pt>
                <c:pt idx="32">
                  <c:v>0.10548352032213228</c:v>
                </c:pt>
                <c:pt idx="33">
                  <c:v>0.11486373329511672</c:v>
                </c:pt>
                <c:pt idx="34">
                  <c:v>0.12365526316565541</c:v>
                </c:pt>
                <c:pt idx="35">
                  <c:v>0.1323650738867489</c:v>
                </c:pt>
                <c:pt idx="36">
                  <c:v>0.13493591841140704</c:v>
                </c:pt>
                <c:pt idx="37">
                  <c:v>0.14249362483211861</c:v>
                </c:pt>
                <c:pt idx="38">
                  <c:v>0.14160042157267</c:v>
                </c:pt>
                <c:pt idx="39">
                  <c:v>0.12778562956326345</c:v>
                </c:pt>
                <c:pt idx="40">
                  <c:v>0.12691428537240795</c:v>
                </c:pt>
                <c:pt idx="41">
                  <c:v>0.12986397128563892</c:v>
                </c:pt>
                <c:pt idx="42">
                  <c:v>0.1366159236043259</c:v>
                </c:pt>
                <c:pt idx="43">
                  <c:v>0.14552547489437451</c:v>
                </c:pt>
                <c:pt idx="44">
                  <c:v>0.15575861872578897</c:v>
                </c:pt>
                <c:pt idx="45">
                  <c:v>0.15688327651400744</c:v>
                </c:pt>
                <c:pt idx="46">
                  <c:v>0.14679711037472618</c:v>
                </c:pt>
                <c:pt idx="47">
                  <c:v>0.15503434352995155</c:v>
                </c:pt>
                <c:pt idx="48">
                  <c:v>0.14543123432376445</c:v>
                </c:pt>
                <c:pt idx="49">
                  <c:v>0.15582270909234205</c:v>
                </c:pt>
                <c:pt idx="50">
                  <c:v>0.13961967871282197</c:v>
                </c:pt>
                <c:pt idx="51">
                  <c:v>0.14319392043092827</c:v>
                </c:pt>
                <c:pt idx="52">
                  <c:v>0.14245133077469924</c:v>
                </c:pt>
                <c:pt idx="53">
                  <c:v>0.13879536533301104</c:v>
                </c:pt>
              </c:numCache>
            </c:numRef>
          </c:val>
          <c:smooth val="0"/>
          <c:extLst>
            <c:ext xmlns:c16="http://schemas.microsoft.com/office/drawing/2014/chart" uri="{C3380CC4-5D6E-409C-BE32-E72D297353CC}">
              <c16:uniqueId val="{00000000-6CCD-2844-903D-4AEEC15183E1}"/>
            </c:ext>
          </c:extLst>
        </c:ser>
        <c:ser>
          <c:idx val="1"/>
          <c:order val="1"/>
          <c:tx>
            <c:strRef>
              <c:f>DataFig2!$M$2</c:f>
              <c:strCache>
                <c:ptCount val="1"/>
                <c:pt idx="0">
                  <c:v>SZ 2019 interest correction</c:v>
                </c:pt>
              </c:strCache>
            </c:strRef>
          </c:tx>
          <c:spPr>
            <a:ln w="19050">
              <a:solidFill>
                <a:srgbClr val="FF0000"/>
              </a:solidFill>
            </a:ln>
          </c:spPr>
          <c:marker>
            <c:symbol val="diamond"/>
            <c:size val="9"/>
            <c:spPr>
              <a:solidFill>
                <a:srgbClr val="FF0000"/>
              </a:solidFill>
              <a:ln>
                <a:solidFill>
                  <a:srgbClr val="FF0000"/>
                </a:solidFill>
              </a:ln>
            </c:spPr>
          </c:marker>
          <c:cat>
            <c:numRef>
              <c:f>DataFig2!$A$53:$A$106</c:f>
              <c:numCache>
                <c:formatCode>General</c:formatCode>
                <c:ptCount val="54"/>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formatCode="0">
                  <c:v>2012</c:v>
                </c:pt>
                <c:pt idx="50" formatCode="0">
                  <c:v>2013</c:v>
                </c:pt>
                <c:pt idx="51" formatCode="0">
                  <c:v>2014</c:v>
                </c:pt>
                <c:pt idx="52" formatCode="0">
                  <c:v>2015</c:v>
                </c:pt>
                <c:pt idx="53" formatCode="0">
                  <c:v>2016</c:v>
                </c:pt>
              </c:numCache>
            </c:numRef>
          </c:cat>
          <c:val>
            <c:numRef>
              <c:f>DataFig2!$M$53:$M$106</c:f>
              <c:numCache>
                <c:formatCode>0.0%</c:formatCode>
                <c:ptCount val="54"/>
                <c:pt idx="0">
                  <c:v>9.3034964580333099E-2</c:v>
                </c:pt>
                <c:pt idx="1">
                  <c:v>9.1182190791104095E-2</c:v>
                </c:pt>
                <c:pt idx="2">
                  <c:v>9.2566441286797793E-2</c:v>
                </c:pt>
                <c:pt idx="3">
                  <c:v>9.395070795345134E-2</c:v>
                </c:pt>
                <c:pt idx="4">
                  <c:v>9.1304133204740665E-2</c:v>
                </c:pt>
                <c:pt idx="5">
                  <c:v>9.3707277060562977E-2</c:v>
                </c:pt>
                <c:pt idx="6">
                  <c:v>9.2431194431420796E-2</c:v>
                </c:pt>
                <c:pt idx="7">
                  <c:v>8.8930595701989718E-2</c:v>
                </c:pt>
                <c:pt idx="8">
                  <c:v>8.5676859808814759E-2</c:v>
                </c:pt>
                <c:pt idx="9">
                  <c:v>8.084544438604585E-2</c:v>
                </c:pt>
                <c:pt idx="10">
                  <c:v>7.5577635702186147E-2</c:v>
                </c:pt>
                <c:pt idx="11">
                  <c:v>7.3336177734419458E-2</c:v>
                </c:pt>
                <c:pt idx="12">
                  <c:v>7.029199271493615E-2</c:v>
                </c:pt>
                <c:pt idx="13">
                  <c:v>6.7906181208336691E-2</c:v>
                </c:pt>
                <c:pt idx="14">
                  <c:v>6.7385203042131539E-2</c:v>
                </c:pt>
                <c:pt idx="15">
                  <c:v>6.7928124625534506E-2</c:v>
                </c:pt>
                <c:pt idx="16">
                  <c:v>7.3237957138821447E-2</c:v>
                </c:pt>
                <c:pt idx="17">
                  <c:v>7.4562128522443441E-2</c:v>
                </c:pt>
                <c:pt idx="18">
                  <c:v>8.1891972259261772E-2</c:v>
                </c:pt>
                <c:pt idx="19">
                  <c:v>8.6964534682683448E-2</c:v>
                </c:pt>
                <c:pt idx="20">
                  <c:v>8.1724878080873697E-2</c:v>
                </c:pt>
                <c:pt idx="21">
                  <c:v>8.4904183280893289E-2</c:v>
                </c:pt>
                <c:pt idx="22">
                  <c:v>8.84636248979771E-2</c:v>
                </c:pt>
                <c:pt idx="23">
                  <c:v>8.3860183259299462E-2</c:v>
                </c:pt>
                <c:pt idx="24">
                  <c:v>9.5966737965709231E-2</c:v>
                </c:pt>
                <c:pt idx="25">
                  <c:v>0.11210743574847951</c:v>
                </c:pt>
                <c:pt idx="26">
                  <c:v>0.11094438179307504</c:v>
                </c:pt>
                <c:pt idx="27">
                  <c:v>0.1118342291047812</c:v>
                </c:pt>
                <c:pt idx="28">
                  <c:v>0.10674095914498166</c:v>
                </c:pt>
                <c:pt idx="29">
                  <c:v>0.11654614788774356</c:v>
                </c:pt>
                <c:pt idx="30">
                  <c:v>0.11857358168157418</c:v>
                </c:pt>
                <c:pt idx="31">
                  <c:v>0.11729324861656715</c:v>
                </c:pt>
                <c:pt idx="32">
                  <c:v>0.11946863744584499</c:v>
                </c:pt>
                <c:pt idx="33">
                  <c:v>0.12329748725203135</c:v>
                </c:pt>
                <c:pt idx="34">
                  <c:v>0.13288381415000217</c:v>
                </c:pt>
                <c:pt idx="35">
                  <c:v>0.13935020191409264</c:v>
                </c:pt>
                <c:pt idx="36">
                  <c:v>0.14242691155773499</c:v>
                </c:pt>
                <c:pt idx="37">
                  <c:v>0.15264782262806356</c:v>
                </c:pt>
                <c:pt idx="38">
                  <c:v>0.15076711091103631</c:v>
                </c:pt>
                <c:pt idx="39">
                  <c:v>0.13930673302098157</c:v>
                </c:pt>
                <c:pt idx="40">
                  <c:v>0.13428504664975729</c:v>
                </c:pt>
                <c:pt idx="41">
                  <c:v>0.14521080942854614</c:v>
                </c:pt>
                <c:pt idx="42">
                  <c:v>0.14604536448917046</c:v>
                </c:pt>
                <c:pt idx="43">
                  <c:v>0.15597668543232707</c:v>
                </c:pt>
                <c:pt idx="44">
                  <c:v>0.16684315552169388</c:v>
                </c:pt>
                <c:pt idx="45">
                  <c:v>0.16648852060328717</c:v>
                </c:pt>
                <c:pt idx="46">
                  <c:v>0.16763978343039659</c:v>
                </c:pt>
                <c:pt idx="47">
                  <c:v>0.17967751911415139</c:v>
                </c:pt>
                <c:pt idx="48">
                  <c:v>0.17175073463246049</c:v>
                </c:pt>
                <c:pt idx="49">
                  <c:v>0.17637172025733514</c:v>
                </c:pt>
                <c:pt idx="50">
                  <c:v>0.16509378818515136</c:v>
                </c:pt>
                <c:pt idx="51">
                  <c:v>0.16831845316301908</c:v>
                </c:pt>
                <c:pt idx="52">
                  <c:v>0.16701339531543063</c:v>
                </c:pt>
                <c:pt idx="53">
                  <c:v>0.16365137086757089</c:v>
                </c:pt>
              </c:numCache>
            </c:numRef>
          </c:val>
          <c:smooth val="0"/>
          <c:extLst>
            <c:ext xmlns:c16="http://schemas.microsoft.com/office/drawing/2014/chart" uri="{C3380CC4-5D6E-409C-BE32-E72D297353CC}">
              <c16:uniqueId val="{00000003-6CCD-2844-903D-4AEEC15183E1}"/>
            </c:ext>
          </c:extLst>
        </c:ser>
        <c:ser>
          <c:idx val="0"/>
          <c:order val="2"/>
          <c:tx>
            <c:strRef>
              <c:f>DataFig2!$B$2</c:f>
              <c:strCache>
                <c:ptCount val="1"/>
                <c:pt idx="0">
                  <c:v>Capitalization (SZ updated by PSZ). Tax units.</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DataFig2!$A$53:$A$106</c:f>
              <c:numCache>
                <c:formatCode>General</c:formatCode>
                <c:ptCount val="54"/>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formatCode="0">
                  <c:v>2012</c:v>
                </c:pt>
                <c:pt idx="50" formatCode="0">
                  <c:v>2013</c:v>
                </c:pt>
                <c:pt idx="51" formatCode="0">
                  <c:v>2014</c:v>
                </c:pt>
                <c:pt idx="52" formatCode="0">
                  <c:v>2015</c:v>
                </c:pt>
                <c:pt idx="53" formatCode="0">
                  <c:v>2016</c:v>
                </c:pt>
              </c:numCache>
            </c:numRef>
          </c:cat>
          <c:val>
            <c:numRef>
              <c:f>DataFig2!$B$53:$B$106</c:f>
              <c:numCache>
                <c:formatCode>0.0%</c:formatCode>
                <c:ptCount val="54"/>
                <c:pt idx="0">
                  <c:v>9.3034964580333099E-2</c:v>
                </c:pt>
                <c:pt idx="1">
                  <c:v>9.1182190791104095E-2</c:v>
                </c:pt>
                <c:pt idx="2">
                  <c:v>9.2566441286797793E-2</c:v>
                </c:pt>
                <c:pt idx="3">
                  <c:v>9.395070795345134E-2</c:v>
                </c:pt>
                <c:pt idx="4">
                  <c:v>9.1304133204740665E-2</c:v>
                </c:pt>
                <c:pt idx="5">
                  <c:v>9.3707277060562977E-2</c:v>
                </c:pt>
                <c:pt idx="6">
                  <c:v>9.2431194431420796E-2</c:v>
                </c:pt>
                <c:pt idx="7">
                  <c:v>8.8930595701989718E-2</c:v>
                </c:pt>
                <c:pt idx="8">
                  <c:v>8.5676859808814759E-2</c:v>
                </c:pt>
                <c:pt idx="9">
                  <c:v>8.084544438604585E-2</c:v>
                </c:pt>
                <c:pt idx="10">
                  <c:v>7.5577635702186147E-2</c:v>
                </c:pt>
                <c:pt idx="11">
                  <c:v>7.3336177734419458E-2</c:v>
                </c:pt>
                <c:pt idx="12">
                  <c:v>7.029199271493615E-2</c:v>
                </c:pt>
                <c:pt idx="13">
                  <c:v>6.7906181208336691E-2</c:v>
                </c:pt>
                <c:pt idx="14">
                  <c:v>6.7385203042131539E-2</c:v>
                </c:pt>
                <c:pt idx="15">
                  <c:v>6.7928124625534506E-2</c:v>
                </c:pt>
                <c:pt idx="16">
                  <c:v>7.3237957138821447E-2</c:v>
                </c:pt>
                <c:pt idx="17">
                  <c:v>7.4562128522443441E-2</c:v>
                </c:pt>
                <c:pt idx="18">
                  <c:v>8.1891972259261772E-2</c:v>
                </c:pt>
                <c:pt idx="19">
                  <c:v>8.6964534682683448E-2</c:v>
                </c:pt>
                <c:pt idx="20">
                  <c:v>8.1724878080873697E-2</c:v>
                </c:pt>
                <c:pt idx="21">
                  <c:v>8.4904183280893289E-2</c:v>
                </c:pt>
                <c:pt idx="22">
                  <c:v>8.84636248979771E-2</c:v>
                </c:pt>
                <c:pt idx="23">
                  <c:v>8.3860183259299462E-2</c:v>
                </c:pt>
                <c:pt idx="24">
                  <c:v>9.5966737965709231E-2</c:v>
                </c:pt>
                <c:pt idx="25">
                  <c:v>0.11210743574847949</c:v>
                </c:pt>
                <c:pt idx="26">
                  <c:v>0.11094438179307504</c:v>
                </c:pt>
                <c:pt idx="27">
                  <c:v>0.1118342291047812</c:v>
                </c:pt>
                <c:pt idx="28">
                  <c:v>0.10674095914498168</c:v>
                </c:pt>
                <c:pt idx="29">
                  <c:v>0.11654614788774355</c:v>
                </c:pt>
                <c:pt idx="30">
                  <c:v>0.11857358168157417</c:v>
                </c:pt>
                <c:pt idx="31">
                  <c:v>0.11729324861656715</c:v>
                </c:pt>
                <c:pt idx="32">
                  <c:v>0.11946863744584499</c:v>
                </c:pt>
                <c:pt idx="33">
                  <c:v>0.1271937686284027</c:v>
                </c:pt>
                <c:pt idx="34">
                  <c:v>0.13558760029271408</c:v>
                </c:pt>
                <c:pt idx="35">
                  <c:v>0.14170849986874184</c:v>
                </c:pt>
                <c:pt idx="36">
                  <c:v>0.14577870464404311</c:v>
                </c:pt>
                <c:pt idx="37">
                  <c:v>0.15370295200973955</c:v>
                </c:pt>
                <c:pt idx="38">
                  <c:v>0.15241700826801566</c:v>
                </c:pt>
                <c:pt idx="39">
                  <c:v>0.14281969550811557</c:v>
                </c:pt>
                <c:pt idx="40">
                  <c:v>0.14467203684244773</c:v>
                </c:pt>
                <c:pt idx="41">
                  <c:v>0.15336915406094767</c:v>
                </c:pt>
                <c:pt idx="42">
                  <c:v>0.16030427958035678</c:v>
                </c:pt>
                <c:pt idx="43">
                  <c:v>0.16516293064199711</c:v>
                </c:pt>
                <c:pt idx="44">
                  <c:v>0.17468240110603914</c:v>
                </c:pt>
                <c:pt idx="45">
                  <c:v>0.18910611322521326</c:v>
                </c:pt>
                <c:pt idx="46">
                  <c:v>0.1904261489892865</c:v>
                </c:pt>
                <c:pt idx="47">
                  <c:v>0.20697067976663855</c:v>
                </c:pt>
                <c:pt idx="48">
                  <c:v>0.20094082440983713</c:v>
                </c:pt>
                <c:pt idx="49">
                  <c:v>0.21279789805750549</c:v>
                </c:pt>
                <c:pt idx="50">
                  <c:v>0.19949005596162539</c:v>
                </c:pt>
                <c:pt idx="51">
                  <c:v>0.20054356247757571</c:v>
                </c:pt>
                <c:pt idx="52">
                  <c:v>0.19942926549121198</c:v>
                </c:pt>
                <c:pt idx="53">
                  <c:v>0.19610738356232638</c:v>
                </c:pt>
              </c:numCache>
            </c:numRef>
          </c:val>
          <c:smooth val="0"/>
          <c:extLst>
            <c:ext xmlns:c16="http://schemas.microsoft.com/office/drawing/2014/chart" uri="{C3380CC4-5D6E-409C-BE32-E72D297353CC}">
              <c16:uniqueId val="{00000001-6CCD-2844-903D-4AEEC15183E1}"/>
            </c:ext>
          </c:extLst>
        </c:ser>
        <c:dLbls>
          <c:showLegendKey val="0"/>
          <c:showVal val="0"/>
          <c:showCatName val="0"/>
          <c:showSerName val="0"/>
          <c:showPercent val="0"/>
          <c:showBubbleSize val="0"/>
        </c:dLbls>
        <c:marker val="1"/>
        <c:smooth val="0"/>
        <c:axId val="-2046038760"/>
        <c:axId val="-2046673432"/>
      </c:lineChart>
      <c:catAx>
        <c:axId val="-2046038760"/>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6673432"/>
        <c:crosses val="autoZero"/>
        <c:auto val="1"/>
        <c:lblAlgn val="ctr"/>
        <c:lblOffset val="100"/>
        <c:tickLblSkip val="5"/>
        <c:tickMarkSkip val="5"/>
        <c:noMultiLvlLbl val="0"/>
      </c:catAx>
      <c:valAx>
        <c:axId val="-2046673432"/>
        <c:scaling>
          <c:orientation val="minMax"/>
          <c:max val="0.26"/>
          <c:min val="0"/>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046038760"/>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a:t>Top 0.1% wealth share:</a:t>
            </a:r>
            <a:r>
              <a:rPr lang="fr-FR" sz="2000" b="1" baseline="0"/>
              <a:t> Saez-Zucman BPEA'19 adjustments</a:t>
            </a:r>
            <a:endParaRPr lang="fr-FR" sz="2000" b="1"/>
          </a:p>
        </c:rich>
      </c:tx>
      <c:layout>
        <c:manualLayout>
          <c:xMode val="edge"/>
          <c:yMode val="edge"/>
          <c:x val="0.156338962802064"/>
          <c:y val="0"/>
        </c:manualLayout>
      </c:layout>
      <c:overlay val="0"/>
    </c:title>
    <c:autoTitleDeleted val="0"/>
    <c:plotArea>
      <c:layout>
        <c:manualLayout>
          <c:layoutTarget val="inner"/>
          <c:xMode val="edge"/>
          <c:yMode val="edge"/>
          <c:x val="6.5910290524029302E-2"/>
          <c:y val="7.1719278868421998E-2"/>
          <c:w val="0.92305522671734996"/>
          <c:h val="0.78868778280542995"/>
        </c:manualLayout>
      </c:layout>
      <c:lineChart>
        <c:grouping val="standard"/>
        <c:varyColors val="0"/>
        <c:ser>
          <c:idx val="1"/>
          <c:order val="0"/>
          <c:tx>
            <c:strRef>
              <c:f>DataFig2!$M$2</c:f>
              <c:strCache>
                <c:ptCount val="1"/>
                <c:pt idx="0">
                  <c:v>SZ 2019 interest correction</c:v>
                </c:pt>
              </c:strCache>
            </c:strRef>
          </c:tx>
          <c:spPr>
            <a:ln w="19050">
              <a:solidFill>
                <a:srgbClr val="FF0000"/>
              </a:solidFill>
            </a:ln>
          </c:spPr>
          <c:marker>
            <c:symbol val="diamond"/>
            <c:size val="9"/>
            <c:spPr>
              <a:solidFill>
                <a:srgbClr val="FF0000"/>
              </a:solidFill>
              <a:ln>
                <a:solidFill>
                  <a:srgbClr val="FF0000"/>
                </a:solidFill>
              </a:ln>
            </c:spPr>
          </c:marker>
          <c:cat>
            <c:numRef>
              <c:f>DataFig2!$A$53:$A$106</c:f>
              <c:numCache>
                <c:formatCode>General</c:formatCode>
                <c:ptCount val="54"/>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formatCode="0">
                  <c:v>2012</c:v>
                </c:pt>
                <c:pt idx="50" formatCode="0">
                  <c:v>2013</c:v>
                </c:pt>
                <c:pt idx="51" formatCode="0">
                  <c:v>2014</c:v>
                </c:pt>
                <c:pt idx="52" formatCode="0">
                  <c:v>2015</c:v>
                </c:pt>
                <c:pt idx="53" formatCode="0">
                  <c:v>2016</c:v>
                </c:pt>
              </c:numCache>
            </c:numRef>
          </c:cat>
          <c:val>
            <c:numRef>
              <c:f>DataFig2!$M$53:$M$106</c:f>
              <c:numCache>
                <c:formatCode>0.0%</c:formatCode>
                <c:ptCount val="54"/>
                <c:pt idx="0">
                  <c:v>9.3034964580333099E-2</c:v>
                </c:pt>
                <c:pt idx="1">
                  <c:v>9.1182190791104095E-2</c:v>
                </c:pt>
                <c:pt idx="2">
                  <c:v>9.2566441286797793E-2</c:v>
                </c:pt>
                <c:pt idx="3">
                  <c:v>9.395070795345134E-2</c:v>
                </c:pt>
                <c:pt idx="4">
                  <c:v>9.1304133204740665E-2</c:v>
                </c:pt>
                <c:pt idx="5">
                  <c:v>9.3707277060562977E-2</c:v>
                </c:pt>
                <c:pt idx="6">
                  <c:v>9.2431194431420796E-2</c:v>
                </c:pt>
                <c:pt idx="7">
                  <c:v>8.8930595701989718E-2</c:v>
                </c:pt>
                <c:pt idx="8">
                  <c:v>8.5676859808814759E-2</c:v>
                </c:pt>
                <c:pt idx="9">
                  <c:v>8.084544438604585E-2</c:v>
                </c:pt>
                <c:pt idx="10">
                  <c:v>7.5577635702186147E-2</c:v>
                </c:pt>
                <c:pt idx="11">
                  <c:v>7.3336177734419458E-2</c:v>
                </c:pt>
                <c:pt idx="12">
                  <c:v>7.029199271493615E-2</c:v>
                </c:pt>
                <c:pt idx="13">
                  <c:v>6.7906181208336691E-2</c:v>
                </c:pt>
                <c:pt idx="14">
                  <c:v>6.7385203042131539E-2</c:v>
                </c:pt>
                <c:pt idx="15">
                  <c:v>6.7928124625534506E-2</c:v>
                </c:pt>
                <c:pt idx="16">
                  <c:v>7.3237957138821447E-2</c:v>
                </c:pt>
                <c:pt idx="17">
                  <c:v>7.4562128522443441E-2</c:v>
                </c:pt>
                <c:pt idx="18">
                  <c:v>8.1891972259261772E-2</c:v>
                </c:pt>
                <c:pt idx="19">
                  <c:v>8.6964534682683448E-2</c:v>
                </c:pt>
                <c:pt idx="20">
                  <c:v>8.1724878080873697E-2</c:v>
                </c:pt>
                <c:pt idx="21">
                  <c:v>8.4904183280893289E-2</c:v>
                </c:pt>
                <c:pt idx="22">
                  <c:v>8.84636248979771E-2</c:v>
                </c:pt>
                <c:pt idx="23">
                  <c:v>8.3860183259299462E-2</c:v>
                </c:pt>
                <c:pt idx="24">
                  <c:v>9.5966737965709231E-2</c:v>
                </c:pt>
                <c:pt idx="25">
                  <c:v>0.11210743574847951</c:v>
                </c:pt>
                <c:pt idx="26">
                  <c:v>0.11094438179307504</c:v>
                </c:pt>
                <c:pt idx="27">
                  <c:v>0.1118342291047812</c:v>
                </c:pt>
                <c:pt idx="28">
                  <c:v>0.10674095914498166</c:v>
                </c:pt>
                <c:pt idx="29">
                  <c:v>0.11654614788774356</c:v>
                </c:pt>
                <c:pt idx="30">
                  <c:v>0.11857358168157418</c:v>
                </c:pt>
                <c:pt idx="31">
                  <c:v>0.11729324861656715</c:v>
                </c:pt>
                <c:pt idx="32">
                  <c:v>0.11946863744584499</c:v>
                </c:pt>
                <c:pt idx="33">
                  <c:v>0.12329748725203135</c:v>
                </c:pt>
                <c:pt idx="34">
                  <c:v>0.13288381415000217</c:v>
                </c:pt>
                <c:pt idx="35">
                  <c:v>0.13935020191409264</c:v>
                </c:pt>
                <c:pt idx="36">
                  <c:v>0.14242691155773499</c:v>
                </c:pt>
                <c:pt idx="37">
                  <c:v>0.15264782262806356</c:v>
                </c:pt>
                <c:pt idx="38">
                  <c:v>0.15076711091103631</c:v>
                </c:pt>
                <c:pt idx="39">
                  <c:v>0.13930673302098157</c:v>
                </c:pt>
                <c:pt idx="40">
                  <c:v>0.13428504664975729</c:v>
                </c:pt>
                <c:pt idx="41">
                  <c:v>0.14521080942854614</c:v>
                </c:pt>
                <c:pt idx="42">
                  <c:v>0.14604536448917046</c:v>
                </c:pt>
                <c:pt idx="43">
                  <c:v>0.15597668543232707</c:v>
                </c:pt>
                <c:pt idx="44">
                  <c:v>0.16684315552169388</c:v>
                </c:pt>
                <c:pt idx="45">
                  <c:v>0.16648852060328717</c:v>
                </c:pt>
                <c:pt idx="46">
                  <c:v>0.16763978343039659</c:v>
                </c:pt>
                <c:pt idx="47">
                  <c:v>0.17967751911415139</c:v>
                </c:pt>
                <c:pt idx="48">
                  <c:v>0.17175073463246049</c:v>
                </c:pt>
                <c:pt idx="49">
                  <c:v>0.17637172025733514</c:v>
                </c:pt>
                <c:pt idx="50">
                  <c:v>0.16509378818515136</c:v>
                </c:pt>
                <c:pt idx="51">
                  <c:v>0.16831845316301908</c:v>
                </c:pt>
                <c:pt idx="52">
                  <c:v>0.16701339531543063</c:v>
                </c:pt>
                <c:pt idx="53">
                  <c:v>0.16365137086757089</c:v>
                </c:pt>
              </c:numCache>
            </c:numRef>
          </c:val>
          <c:smooth val="0"/>
          <c:extLst>
            <c:ext xmlns:c16="http://schemas.microsoft.com/office/drawing/2014/chart" uri="{C3380CC4-5D6E-409C-BE32-E72D297353CC}">
              <c16:uniqueId val="{00000003-6CCD-2844-903D-4AEEC15183E1}"/>
            </c:ext>
          </c:extLst>
        </c:ser>
        <c:ser>
          <c:idx val="0"/>
          <c:order val="1"/>
          <c:tx>
            <c:strRef>
              <c:f>DataFig2!$B$2</c:f>
              <c:strCache>
                <c:ptCount val="1"/>
                <c:pt idx="0">
                  <c:v>Capitalization (SZ updated by PSZ). Tax units.</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DataFig2!$A$53:$A$106</c:f>
              <c:numCache>
                <c:formatCode>General</c:formatCode>
                <c:ptCount val="54"/>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formatCode="0">
                  <c:v>2012</c:v>
                </c:pt>
                <c:pt idx="50" formatCode="0">
                  <c:v>2013</c:v>
                </c:pt>
                <c:pt idx="51" formatCode="0">
                  <c:v>2014</c:v>
                </c:pt>
                <c:pt idx="52" formatCode="0">
                  <c:v>2015</c:v>
                </c:pt>
                <c:pt idx="53" formatCode="0">
                  <c:v>2016</c:v>
                </c:pt>
              </c:numCache>
            </c:numRef>
          </c:cat>
          <c:val>
            <c:numRef>
              <c:f>DataFig2!$B$53:$B$106</c:f>
              <c:numCache>
                <c:formatCode>0.0%</c:formatCode>
                <c:ptCount val="54"/>
                <c:pt idx="0">
                  <c:v>9.3034964580333099E-2</c:v>
                </c:pt>
                <c:pt idx="1">
                  <c:v>9.1182190791104095E-2</c:v>
                </c:pt>
                <c:pt idx="2">
                  <c:v>9.2566441286797793E-2</c:v>
                </c:pt>
                <c:pt idx="3">
                  <c:v>9.395070795345134E-2</c:v>
                </c:pt>
                <c:pt idx="4">
                  <c:v>9.1304133204740665E-2</c:v>
                </c:pt>
                <c:pt idx="5">
                  <c:v>9.3707277060562977E-2</c:v>
                </c:pt>
                <c:pt idx="6">
                  <c:v>9.2431194431420796E-2</c:v>
                </c:pt>
                <c:pt idx="7">
                  <c:v>8.8930595701989718E-2</c:v>
                </c:pt>
                <c:pt idx="8">
                  <c:v>8.5676859808814759E-2</c:v>
                </c:pt>
                <c:pt idx="9">
                  <c:v>8.084544438604585E-2</c:v>
                </c:pt>
                <c:pt idx="10">
                  <c:v>7.5577635702186147E-2</c:v>
                </c:pt>
                <c:pt idx="11">
                  <c:v>7.3336177734419458E-2</c:v>
                </c:pt>
                <c:pt idx="12">
                  <c:v>7.029199271493615E-2</c:v>
                </c:pt>
                <c:pt idx="13">
                  <c:v>6.7906181208336691E-2</c:v>
                </c:pt>
                <c:pt idx="14">
                  <c:v>6.7385203042131539E-2</c:v>
                </c:pt>
                <c:pt idx="15">
                  <c:v>6.7928124625534506E-2</c:v>
                </c:pt>
                <c:pt idx="16">
                  <c:v>7.3237957138821447E-2</c:v>
                </c:pt>
                <c:pt idx="17">
                  <c:v>7.4562128522443441E-2</c:v>
                </c:pt>
                <c:pt idx="18">
                  <c:v>8.1891972259261772E-2</c:v>
                </c:pt>
                <c:pt idx="19">
                  <c:v>8.6964534682683448E-2</c:v>
                </c:pt>
                <c:pt idx="20">
                  <c:v>8.1724878080873697E-2</c:v>
                </c:pt>
                <c:pt idx="21">
                  <c:v>8.4904183280893289E-2</c:v>
                </c:pt>
                <c:pt idx="22">
                  <c:v>8.84636248979771E-2</c:v>
                </c:pt>
                <c:pt idx="23">
                  <c:v>8.3860183259299462E-2</c:v>
                </c:pt>
                <c:pt idx="24">
                  <c:v>9.5966737965709231E-2</c:v>
                </c:pt>
                <c:pt idx="25">
                  <c:v>0.11210743574847949</c:v>
                </c:pt>
                <c:pt idx="26">
                  <c:v>0.11094438179307504</c:v>
                </c:pt>
                <c:pt idx="27">
                  <c:v>0.1118342291047812</c:v>
                </c:pt>
                <c:pt idx="28">
                  <c:v>0.10674095914498168</c:v>
                </c:pt>
                <c:pt idx="29">
                  <c:v>0.11654614788774355</c:v>
                </c:pt>
                <c:pt idx="30">
                  <c:v>0.11857358168157417</c:v>
                </c:pt>
                <c:pt idx="31">
                  <c:v>0.11729324861656715</c:v>
                </c:pt>
                <c:pt idx="32">
                  <c:v>0.11946863744584499</c:v>
                </c:pt>
                <c:pt idx="33">
                  <c:v>0.1271937686284027</c:v>
                </c:pt>
                <c:pt idx="34">
                  <c:v>0.13558760029271408</c:v>
                </c:pt>
                <c:pt idx="35">
                  <c:v>0.14170849986874184</c:v>
                </c:pt>
                <c:pt idx="36">
                  <c:v>0.14577870464404311</c:v>
                </c:pt>
                <c:pt idx="37">
                  <c:v>0.15370295200973955</c:v>
                </c:pt>
                <c:pt idx="38">
                  <c:v>0.15241700826801566</c:v>
                </c:pt>
                <c:pt idx="39">
                  <c:v>0.14281969550811557</c:v>
                </c:pt>
                <c:pt idx="40">
                  <c:v>0.14467203684244773</c:v>
                </c:pt>
                <c:pt idx="41">
                  <c:v>0.15336915406094767</c:v>
                </c:pt>
                <c:pt idx="42">
                  <c:v>0.16030427958035678</c:v>
                </c:pt>
                <c:pt idx="43">
                  <c:v>0.16516293064199711</c:v>
                </c:pt>
                <c:pt idx="44">
                  <c:v>0.17468240110603914</c:v>
                </c:pt>
                <c:pt idx="45">
                  <c:v>0.18910611322521326</c:v>
                </c:pt>
                <c:pt idx="46">
                  <c:v>0.1904261489892865</c:v>
                </c:pt>
                <c:pt idx="47">
                  <c:v>0.20697067976663855</c:v>
                </c:pt>
                <c:pt idx="48">
                  <c:v>0.20094082440983713</c:v>
                </c:pt>
                <c:pt idx="49">
                  <c:v>0.21279789805750549</c:v>
                </c:pt>
                <c:pt idx="50">
                  <c:v>0.19949005596162539</c:v>
                </c:pt>
                <c:pt idx="51">
                  <c:v>0.20054356247757571</c:v>
                </c:pt>
                <c:pt idx="52">
                  <c:v>0.19942926549121198</c:v>
                </c:pt>
                <c:pt idx="53">
                  <c:v>0.19610738356232638</c:v>
                </c:pt>
              </c:numCache>
            </c:numRef>
          </c:val>
          <c:smooth val="0"/>
          <c:extLst>
            <c:ext xmlns:c16="http://schemas.microsoft.com/office/drawing/2014/chart" uri="{C3380CC4-5D6E-409C-BE32-E72D297353CC}">
              <c16:uniqueId val="{00000001-6CCD-2844-903D-4AEEC15183E1}"/>
            </c:ext>
          </c:extLst>
        </c:ser>
        <c:ser>
          <c:idx val="2"/>
          <c:order val="2"/>
          <c:tx>
            <c:strRef>
              <c:f>DataFig2!$E$2</c:f>
              <c:strCache>
                <c:ptCount val="1"/>
                <c:pt idx="0">
                  <c:v>Capitalization revised</c:v>
                </c:pt>
              </c:strCache>
            </c:strRef>
          </c:tx>
          <c:spPr>
            <a:ln w="19050">
              <a:solidFill>
                <a:sysClr val="windowText" lastClr="000000">
                  <a:lumMod val="50000"/>
                  <a:lumOff val="50000"/>
                </a:sysClr>
              </a:solidFill>
            </a:ln>
          </c:spPr>
          <c:marker>
            <c:symbol val="circle"/>
            <c:size val="8"/>
            <c:spPr>
              <a:solidFill>
                <a:sysClr val="windowText" lastClr="000000">
                  <a:lumMod val="50000"/>
                  <a:lumOff val="50000"/>
                </a:sysClr>
              </a:solidFill>
              <a:ln>
                <a:solidFill>
                  <a:sysClr val="windowText" lastClr="000000">
                    <a:lumMod val="50000"/>
                    <a:lumOff val="50000"/>
                  </a:sysClr>
                </a:solidFill>
              </a:ln>
            </c:spPr>
          </c:marker>
          <c:cat>
            <c:numRef>
              <c:f>DataFig2!$A$53:$A$106</c:f>
              <c:numCache>
                <c:formatCode>General</c:formatCode>
                <c:ptCount val="54"/>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formatCode="0">
                  <c:v>2012</c:v>
                </c:pt>
                <c:pt idx="50" formatCode="0">
                  <c:v>2013</c:v>
                </c:pt>
                <c:pt idx="51" formatCode="0">
                  <c:v>2014</c:v>
                </c:pt>
                <c:pt idx="52" formatCode="0">
                  <c:v>2015</c:v>
                </c:pt>
                <c:pt idx="53" formatCode="0">
                  <c:v>2016</c:v>
                </c:pt>
              </c:numCache>
            </c:numRef>
          </c:cat>
          <c:val>
            <c:numRef>
              <c:f>DataFig2!$E$53:$E$106</c:f>
              <c:numCache>
                <c:formatCode>0.0%</c:formatCode>
                <c:ptCount val="54"/>
                <c:pt idx="0">
                  <c:v>9.4928454782934088E-2</c:v>
                </c:pt>
                <c:pt idx="1">
                  <c:v>9.3122658673362502E-2</c:v>
                </c:pt>
                <c:pt idx="2">
                  <c:v>9.478243720033612E-2</c:v>
                </c:pt>
                <c:pt idx="3">
                  <c:v>9.7065968232419989E-2</c:v>
                </c:pt>
                <c:pt idx="4">
                  <c:v>9.4547909065441638E-2</c:v>
                </c:pt>
                <c:pt idx="5">
                  <c:v>9.6783168648572823E-2</c:v>
                </c:pt>
                <c:pt idx="6">
                  <c:v>9.5626282000493806E-2</c:v>
                </c:pt>
                <c:pt idx="7">
                  <c:v>9.2518334509870917E-2</c:v>
                </c:pt>
                <c:pt idx="8">
                  <c:v>8.9618377166316432E-2</c:v>
                </c:pt>
                <c:pt idx="9">
                  <c:v>8.4761970608846757E-2</c:v>
                </c:pt>
                <c:pt idx="10">
                  <c:v>8.0280140063284988E-2</c:v>
                </c:pt>
                <c:pt idx="11">
                  <c:v>7.9973733032295075E-2</c:v>
                </c:pt>
                <c:pt idx="12">
                  <c:v>7.7798921698533502E-2</c:v>
                </c:pt>
                <c:pt idx="13">
                  <c:v>7.5553361997886814E-2</c:v>
                </c:pt>
                <c:pt idx="14">
                  <c:v>7.5466440941894808E-2</c:v>
                </c:pt>
                <c:pt idx="15">
                  <c:v>7.6896426748729318E-2</c:v>
                </c:pt>
                <c:pt idx="16">
                  <c:v>8.3084332482045012E-2</c:v>
                </c:pt>
                <c:pt idx="17">
                  <c:v>8.4943553411037709E-2</c:v>
                </c:pt>
                <c:pt idx="18">
                  <c:v>9.3173891301740613E-2</c:v>
                </c:pt>
                <c:pt idx="19">
                  <c:v>9.9664727247968959E-2</c:v>
                </c:pt>
                <c:pt idx="20">
                  <c:v>9.3311522590318441E-2</c:v>
                </c:pt>
                <c:pt idx="21">
                  <c:v>9.6109027594973209E-2</c:v>
                </c:pt>
                <c:pt idx="22">
                  <c:v>9.8514295158057097E-2</c:v>
                </c:pt>
                <c:pt idx="23">
                  <c:v>9.1968723539577815E-2</c:v>
                </c:pt>
                <c:pt idx="24">
                  <c:v>0.10384127350690607</c:v>
                </c:pt>
                <c:pt idx="25">
                  <c:v>0.12243197848215744</c:v>
                </c:pt>
                <c:pt idx="26">
                  <c:v>0.11987178314545677</c:v>
                </c:pt>
                <c:pt idx="27">
                  <c:v>0.12064744692413491</c:v>
                </c:pt>
                <c:pt idx="28">
                  <c:v>0.11452810215336931</c:v>
                </c:pt>
                <c:pt idx="29">
                  <c:v>0.12448685028440318</c:v>
                </c:pt>
                <c:pt idx="30">
                  <c:v>0.12591546985402119</c:v>
                </c:pt>
                <c:pt idx="31">
                  <c:v>0.12514344104000319</c:v>
                </c:pt>
                <c:pt idx="32">
                  <c:v>0.12745397695124655</c:v>
                </c:pt>
                <c:pt idx="33">
                  <c:v>0.13184794457774543</c:v>
                </c:pt>
                <c:pt idx="34">
                  <c:v>0.14143151052625544</c:v>
                </c:pt>
                <c:pt idx="35">
                  <c:v>0.14814344248668343</c:v>
                </c:pt>
                <c:pt idx="36">
                  <c:v>0.15106307592082108</c:v>
                </c:pt>
                <c:pt idx="37">
                  <c:v>0.16131610382611328</c:v>
                </c:pt>
                <c:pt idx="38">
                  <c:v>0.15996370853705599</c:v>
                </c:pt>
                <c:pt idx="39">
                  <c:v>0.14843699292321091</c:v>
                </c:pt>
                <c:pt idx="40">
                  <c:v>0.14369210631844692</c:v>
                </c:pt>
                <c:pt idx="41">
                  <c:v>0.15485249263931344</c:v>
                </c:pt>
                <c:pt idx="42">
                  <c:v>0.15696960839166013</c:v>
                </c:pt>
                <c:pt idx="43">
                  <c:v>0.16751645874731871</c:v>
                </c:pt>
                <c:pt idx="44">
                  <c:v>0.17910571421959687</c:v>
                </c:pt>
                <c:pt idx="45">
                  <c:v>0.18086099093523761</c:v>
                </c:pt>
                <c:pt idx="46">
                  <c:v>0.18091468472554792</c:v>
                </c:pt>
                <c:pt idx="47">
                  <c:v>0.19174546705181833</c:v>
                </c:pt>
                <c:pt idx="48">
                  <c:v>0.18413927904807434</c:v>
                </c:pt>
                <c:pt idx="49">
                  <c:v>0.18966626846939716</c:v>
                </c:pt>
                <c:pt idx="50">
                  <c:v>0.17860944265920484</c:v>
                </c:pt>
                <c:pt idx="51">
                  <c:v>0.18250885580897708</c:v>
                </c:pt>
                <c:pt idx="52">
                  <c:v>0.18143220600237903</c:v>
                </c:pt>
                <c:pt idx="53">
                  <c:v>0.17829205914066676</c:v>
                </c:pt>
              </c:numCache>
            </c:numRef>
          </c:val>
          <c:smooth val="0"/>
          <c:extLst>
            <c:ext xmlns:c16="http://schemas.microsoft.com/office/drawing/2014/chart" uri="{C3380CC4-5D6E-409C-BE32-E72D297353CC}">
              <c16:uniqueId val="{00000002-6CCD-2844-903D-4AEEC15183E1}"/>
            </c:ext>
          </c:extLst>
        </c:ser>
        <c:dLbls>
          <c:showLegendKey val="0"/>
          <c:showVal val="0"/>
          <c:showCatName val="0"/>
          <c:showSerName val="0"/>
          <c:showPercent val="0"/>
          <c:showBubbleSize val="0"/>
        </c:dLbls>
        <c:marker val="1"/>
        <c:smooth val="0"/>
        <c:axId val="-2115340072"/>
        <c:axId val="-2115333480"/>
      </c:lineChart>
      <c:catAx>
        <c:axId val="-2115340072"/>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115333480"/>
        <c:crosses val="autoZero"/>
        <c:auto val="1"/>
        <c:lblAlgn val="ctr"/>
        <c:lblOffset val="100"/>
        <c:tickLblSkip val="5"/>
        <c:tickMarkSkip val="5"/>
        <c:noMultiLvlLbl val="0"/>
      </c:catAx>
      <c:valAx>
        <c:axId val="-2115333480"/>
        <c:scaling>
          <c:orientation val="minMax"/>
          <c:max val="0.26"/>
          <c:min val="0"/>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15340072"/>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i="0" baseline="0">
                <a:effectLst/>
              </a:rPr>
              <a:t>Top 0.1% and Bottom 90% Wealth Shares</a:t>
            </a:r>
            <a:endParaRPr lang="fr-FR" sz="2000">
              <a:effectLst/>
            </a:endParaRPr>
          </a:p>
        </c:rich>
      </c:tx>
      <c:layout>
        <c:manualLayout>
          <c:xMode val="edge"/>
          <c:yMode val="edge"/>
          <c:x val="0.22876014118924801"/>
          <c:y val="3.5629030534034903E-7"/>
        </c:manualLayout>
      </c:layout>
      <c:overlay val="0"/>
    </c:title>
    <c:autoTitleDeleted val="0"/>
    <c:plotArea>
      <c:layout>
        <c:manualLayout>
          <c:layoutTarget val="inner"/>
          <c:xMode val="edge"/>
          <c:yMode val="edge"/>
          <c:x val="0.111763127884876"/>
          <c:y val="7.1719278868421998E-2"/>
          <c:w val="0.86339408091229997"/>
          <c:h val="0.74117647058823499"/>
        </c:manualLayout>
      </c:layout>
      <c:lineChart>
        <c:grouping val="standard"/>
        <c:varyColors val="0"/>
        <c:ser>
          <c:idx val="3"/>
          <c:order val="0"/>
          <c:tx>
            <c:strRef>
              <c:f>DataFig2!$P$2</c:f>
              <c:strCache>
                <c:ptCount val="1"/>
                <c:pt idx="0">
                  <c:v>Capitalization (SZ updated by PSZ)</c:v>
                </c:pt>
              </c:strCache>
            </c:strRef>
          </c:tx>
          <c:spPr>
            <a:ln w="19050">
              <a:solidFill>
                <a:sysClr val="windowText" lastClr="000000"/>
              </a:solidFill>
            </a:ln>
          </c:spPr>
          <c:marker>
            <c:symbol val="circle"/>
            <c:size val="8"/>
            <c:spPr>
              <a:solidFill>
                <a:sysClr val="window" lastClr="FFFFFF"/>
              </a:solidFill>
              <a:ln w="12700">
                <a:solidFill>
                  <a:sysClr val="windowText" lastClr="000000"/>
                </a:solidFill>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DataFig2!$P$3:$P$106</c:f>
              <c:numCache>
                <c:formatCode>0.0%</c:formatCode>
                <c:ptCount val="104"/>
                <c:pt idx="0">
                  <c:v>0.19597695442106766</c:v>
                </c:pt>
                <c:pt idx="1">
                  <c:v>0.19747942647584926</c:v>
                </c:pt>
                <c:pt idx="2">
                  <c:v>0.20146552319362632</c:v>
                </c:pt>
                <c:pt idx="3">
                  <c:v>0.20120405137113517</c:v>
                </c:pt>
                <c:pt idx="4">
                  <c:v>0.19908511389333183</c:v>
                </c:pt>
                <c:pt idx="5">
                  <c:v>0.19538049585696338</c:v>
                </c:pt>
                <c:pt idx="6">
                  <c:v>0.18181004862442707</c:v>
                </c:pt>
                <c:pt idx="7">
                  <c:v>0.19889215893310253</c:v>
                </c:pt>
                <c:pt idx="8">
                  <c:v>0.20107189018675309</c:v>
                </c:pt>
                <c:pt idx="9">
                  <c:v>0.19063480021068635</c:v>
                </c:pt>
                <c:pt idx="10">
                  <c:v>0.18772245394459852</c:v>
                </c:pt>
                <c:pt idx="11">
                  <c:v>0.17531115096567906</c:v>
                </c:pt>
                <c:pt idx="12">
                  <c:v>0.16710565853005588</c:v>
                </c:pt>
                <c:pt idx="13">
                  <c:v>0.15773113695472729</c:v>
                </c:pt>
                <c:pt idx="14">
                  <c:v>0.14755577606330039</c:v>
                </c:pt>
                <c:pt idx="15">
                  <c:v>0.14564292178225724</c:v>
                </c:pt>
                <c:pt idx="16">
                  <c:v>0.14601602178550044</c:v>
                </c:pt>
                <c:pt idx="17">
                  <c:v>0.1413013302209718</c:v>
                </c:pt>
                <c:pt idx="18">
                  <c:v>0.14381810747357104</c:v>
                </c:pt>
                <c:pt idx="19">
                  <c:v>0.13975965464822748</c:v>
                </c:pt>
                <c:pt idx="20">
                  <c:v>0.14329570462493113</c:v>
                </c:pt>
                <c:pt idx="21">
                  <c:v>0.15774941845908241</c:v>
                </c:pt>
                <c:pt idx="22">
                  <c:v>0.1696493467476955</c:v>
                </c:pt>
                <c:pt idx="23">
                  <c:v>0.16613606736260278</c:v>
                </c:pt>
                <c:pt idx="24">
                  <c:v>0.18292277860063344</c:v>
                </c:pt>
                <c:pt idx="25">
                  <c:v>0.18664214275488267</c:v>
                </c:pt>
                <c:pt idx="26">
                  <c:v>0.18392395931317784</c:v>
                </c:pt>
                <c:pt idx="27">
                  <c:v>0.21407968368225494</c:v>
                </c:pt>
                <c:pt idx="28">
                  <c:v>0.24018335479048036</c:v>
                </c:pt>
                <c:pt idx="29">
                  <c:v>0.25758082223327228</c:v>
                </c:pt>
                <c:pt idx="30">
                  <c:v>0.2539797888873091</c:v>
                </c:pt>
                <c:pt idx="31">
                  <c:v>0.27482342701683671</c:v>
                </c:pt>
                <c:pt idx="32">
                  <c:v>0.26954073310740312</c:v>
                </c:pt>
                <c:pt idx="33">
                  <c:v>0.27260954018029526</c:v>
                </c:pt>
                <c:pt idx="34">
                  <c:v>0.28523921366270044</c:v>
                </c:pt>
                <c:pt idx="35">
                  <c:v>0.29755567295676943</c:v>
                </c:pt>
                <c:pt idx="36">
                  <c:v>0.30477669593938594</c:v>
                </c:pt>
                <c:pt idx="37">
                  <c:v>0.3014838251295805</c:v>
                </c:pt>
                <c:pt idx="38">
                  <c:v>0.30155450458461663</c:v>
                </c:pt>
                <c:pt idx="39">
                  <c:v>0.30447102318835939</c:v>
                </c:pt>
                <c:pt idx="40">
                  <c:v>0.31090067197705495</c:v>
                </c:pt>
                <c:pt idx="41">
                  <c:v>0.30701437572106216</c:v>
                </c:pt>
                <c:pt idx="42">
                  <c:v>0.30362805040333951</c:v>
                </c:pt>
                <c:pt idx="43">
                  <c:v>0.3003401463481602</c:v>
                </c:pt>
                <c:pt idx="44">
                  <c:v>0.29617391006101568</c:v>
                </c:pt>
                <c:pt idx="45">
                  <c:v>0.2972216703058862</c:v>
                </c:pt>
                <c:pt idx="46">
                  <c:v>0.29055298318832445</c:v>
                </c:pt>
                <c:pt idx="47">
                  <c:v>0.28811587956204787</c:v>
                </c:pt>
                <c:pt idx="48">
                  <c:v>0.28637622708166366</c:v>
                </c:pt>
                <c:pt idx="49">
                  <c:v>0.28151575452295152</c:v>
                </c:pt>
                <c:pt idx="50">
                  <c:v>0.28393398082191856</c:v>
                </c:pt>
                <c:pt idx="51">
                  <c:v>0.28635097854964087</c:v>
                </c:pt>
                <c:pt idx="52">
                  <c:v>0.29127406678405909</c:v>
                </c:pt>
                <c:pt idx="53">
                  <c:v>0.2961972125305119</c:v>
                </c:pt>
                <c:pt idx="54">
                  <c:v>0.3011767646791309</c:v>
                </c:pt>
                <c:pt idx="55">
                  <c:v>0.3016985386472143</c:v>
                </c:pt>
                <c:pt idx="56">
                  <c:v>0.31072551081695055</c:v>
                </c:pt>
                <c:pt idx="57">
                  <c:v>0.30844711634872002</c:v>
                </c:pt>
                <c:pt idx="58">
                  <c:v>0.31317006009270376</c:v>
                </c:pt>
                <c:pt idx="59">
                  <c:v>0.31237315667005083</c:v>
                </c:pt>
                <c:pt idx="60">
                  <c:v>0.31833898081590151</c:v>
                </c:pt>
                <c:pt idx="61">
                  <c:v>0.3235656553187598</c:v>
                </c:pt>
                <c:pt idx="62">
                  <c:v>0.32708330765519544</c:v>
                </c:pt>
                <c:pt idx="63">
                  <c:v>0.33411299898606284</c:v>
                </c:pt>
                <c:pt idx="64">
                  <c:v>0.33702754991307249</c:v>
                </c:pt>
                <c:pt idx="65">
                  <c:v>0.34332797708021645</c:v>
                </c:pt>
                <c:pt idx="66">
                  <c:v>0.33557079699287551</c:v>
                </c:pt>
                <c:pt idx="67">
                  <c:v>0.33874438052843125</c:v>
                </c:pt>
                <c:pt idx="68">
                  <c:v>0.34248910238920827</c:v>
                </c:pt>
                <c:pt idx="69">
                  <c:v>0.35336562959533691</c:v>
                </c:pt>
                <c:pt idx="70">
                  <c:v>0.36371994064975621</c:v>
                </c:pt>
                <c:pt idx="71">
                  <c:v>0.3693122371690335</c:v>
                </c:pt>
                <c:pt idx="72">
                  <c:v>0.37592720474377939</c:v>
                </c:pt>
                <c:pt idx="73">
                  <c:v>0.37702451907782997</c:v>
                </c:pt>
                <c:pt idx="74">
                  <c:v>0.36691348601903928</c:v>
                </c:pt>
                <c:pt idx="75">
                  <c:v>0.3534093460831208</c:v>
                </c:pt>
                <c:pt idx="76">
                  <c:v>0.35286220615931696</c:v>
                </c:pt>
                <c:pt idx="77">
                  <c:v>0.34964418442029888</c:v>
                </c:pt>
                <c:pt idx="78">
                  <c:v>0.35252005066535219</c:v>
                </c:pt>
                <c:pt idx="79">
                  <c:v>0.33804617767979506</c:v>
                </c:pt>
                <c:pt idx="80">
                  <c:v>0.334742169209992</c:v>
                </c:pt>
                <c:pt idx="81">
                  <c:v>0.33398698682977201</c:v>
                </c:pt>
                <c:pt idx="82">
                  <c:v>0.33183629517790547</c:v>
                </c:pt>
                <c:pt idx="83">
                  <c:v>0.32722016128561449</c:v>
                </c:pt>
                <c:pt idx="84">
                  <c:v>0.32069003532591844</c:v>
                </c:pt>
                <c:pt idx="85">
                  <c:v>0.31488410374864495</c:v>
                </c:pt>
                <c:pt idx="86">
                  <c:v>0.3131283713747931</c:v>
                </c:pt>
                <c:pt idx="87">
                  <c:v>0.30832437918571665</c:v>
                </c:pt>
                <c:pt idx="88">
                  <c:v>0.3149601969492033</c:v>
                </c:pt>
                <c:pt idx="89">
                  <c:v>0.31332499914211531</c:v>
                </c:pt>
                <c:pt idx="90">
                  <c:v>0.31071223695584349</c:v>
                </c:pt>
                <c:pt idx="91">
                  <c:v>0.30341001219010655</c:v>
                </c:pt>
                <c:pt idx="92">
                  <c:v>0.30168007919883066</c:v>
                </c:pt>
                <c:pt idx="93">
                  <c:v>0.29540843203764311</c:v>
                </c:pt>
                <c:pt idx="94">
                  <c:v>0.28435818743072361</c:v>
                </c:pt>
                <c:pt idx="95">
                  <c:v>0.25508287307962429</c:v>
                </c:pt>
                <c:pt idx="96">
                  <c:v>0.24704740045982121</c:v>
                </c:pt>
                <c:pt idx="97">
                  <c:v>0.24190837290010647</c:v>
                </c:pt>
                <c:pt idx="98">
                  <c:v>0.24259525914939228</c:v>
                </c:pt>
                <c:pt idx="99">
                  <c:v>0.23676252653144569</c:v>
                </c:pt>
                <c:pt idx="100">
                  <c:v>0.24965006849634275</c:v>
                </c:pt>
                <c:pt idx="101">
                  <c:v>0.25113805274080292</c:v>
                </c:pt>
                <c:pt idx="102">
                  <c:v>0.2531317492798284</c:v>
                </c:pt>
                <c:pt idx="103">
                  <c:v>0.25745285265655049</c:v>
                </c:pt>
              </c:numCache>
            </c:numRef>
          </c:val>
          <c:smooth val="0"/>
          <c:extLst>
            <c:ext xmlns:c16="http://schemas.microsoft.com/office/drawing/2014/chart" uri="{C3380CC4-5D6E-409C-BE32-E72D297353CC}">
              <c16:uniqueId val="{00000000-9F4A-0E45-957D-979F88031EC4}"/>
            </c:ext>
          </c:extLst>
        </c:ser>
        <c:ser>
          <c:idx val="0"/>
          <c:order val="1"/>
          <c:tx>
            <c:strRef>
              <c:f>DataFig2!$B$2</c:f>
              <c:strCache>
                <c:ptCount val="1"/>
                <c:pt idx="0">
                  <c:v>Capitalization (SZ updated by PSZ). Tax units.</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DataFig2!$B$3:$B$106</c:f>
              <c:numCache>
                <c:formatCode>0.0%</c:formatCode>
                <c:ptCount val="104"/>
                <c:pt idx="0">
                  <c:v>0.23328247640666205</c:v>
                </c:pt>
                <c:pt idx="1">
                  <c:v>0.22711338461329897</c:v>
                </c:pt>
                <c:pt idx="2">
                  <c:v>0.23846078978147769</c:v>
                </c:pt>
                <c:pt idx="3">
                  <c:v>0.25628508269732053</c:v>
                </c:pt>
                <c:pt idx="4">
                  <c:v>0.21605509730967043</c:v>
                </c:pt>
                <c:pt idx="5">
                  <c:v>0.16991326870644263</c:v>
                </c:pt>
                <c:pt idx="6">
                  <c:v>0.1770799972832135</c:v>
                </c:pt>
                <c:pt idx="7">
                  <c:v>0.13918518498828281</c:v>
                </c:pt>
                <c:pt idx="8">
                  <c:v>0.14810595866851911</c:v>
                </c:pt>
                <c:pt idx="9">
                  <c:v>0.17106730527479527</c:v>
                </c:pt>
                <c:pt idx="10">
                  <c:v>0.14575440615545215</c:v>
                </c:pt>
                <c:pt idx="11">
                  <c:v>0.15866579207855155</c:v>
                </c:pt>
                <c:pt idx="12">
                  <c:v>0.17602913752365162</c:v>
                </c:pt>
                <c:pt idx="13">
                  <c:v>0.18958212259611312</c:v>
                </c:pt>
                <c:pt idx="14">
                  <c:v>0.20673353897819888</c:v>
                </c:pt>
                <c:pt idx="15">
                  <c:v>0.23414550143942511</c:v>
                </c:pt>
                <c:pt idx="16">
                  <c:v>0.24319366031412501</c:v>
                </c:pt>
                <c:pt idx="17">
                  <c:v>0.19385823361060925</c:v>
                </c:pt>
                <c:pt idx="18">
                  <c:v>0.15884831694871271</c:v>
                </c:pt>
                <c:pt idx="19">
                  <c:v>0.16443584566868286</c:v>
                </c:pt>
                <c:pt idx="20">
                  <c:v>0.18314846021306289</c:v>
                </c:pt>
                <c:pt idx="21">
                  <c:v>0.1814531416173466</c:v>
                </c:pt>
                <c:pt idx="22">
                  <c:v>0.1804657188363383</c:v>
                </c:pt>
                <c:pt idx="23">
                  <c:v>0.18673899425090731</c:v>
                </c:pt>
                <c:pt idx="24">
                  <c:v>0.18744953687046892</c:v>
                </c:pt>
                <c:pt idx="25">
                  <c:v>0.1656995658941561</c:v>
                </c:pt>
                <c:pt idx="26">
                  <c:v>0.16604431004219217</c:v>
                </c:pt>
                <c:pt idx="27">
                  <c:v>0.15115523455554858</c:v>
                </c:pt>
                <c:pt idx="28">
                  <c:v>0.13023435911040884</c:v>
                </c:pt>
                <c:pt idx="29">
                  <c:v>0.12406570800557849</c:v>
                </c:pt>
                <c:pt idx="30">
                  <c:v>0.11877606818113808</c:v>
                </c:pt>
                <c:pt idx="31">
                  <c:v>0.10656666968583349</c:v>
                </c:pt>
                <c:pt idx="32">
                  <c:v>0.10474162340509068</c:v>
                </c:pt>
                <c:pt idx="33">
                  <c:v>9.7320141696458862E-2</c:v>
                </c:pt>
                <c:pt idx="34">
                  <c:v>9.6464524607844646E-2</c:v>
                </c:pt>
                <c:pt idx="35">
                  <c:v>9.5314402946335128E-2</c:v>
                </c:pt>
                <c:pt idx="36">
                  <c:v>9.2573446238238086E-2</c:v>
                </c:pt>
                <c:pt idx="37">
                  <c:v>9.8027292008245434E-2</c:v>
                </c:pt>
                <c:pt idx="38">
                  <c:v>9.2602830981169559E-2</c:v>
                </c:pt>
                <c:pt idx="39">
                  <c:v>9.1353000753724961E-2</c:v>
                </c:pt>
                <c:pt idx="40">
                  <c:v>8.6002569217767375E-2</c:v>
                </c:pt>
                <c:pt idx="41">
                  <c:v>8.8579197233935286E-2</c:v>
                </c:pt>
                <c:pt idx="42">
                  <c:v>9.2685637648697916E-2</c:v>
                </c:pt>
                <c:pt idx="43">
                  <c:v>9.3872967731250298E-2</c:v>
                </c:pt>
                <c:pt idx="44">
                  <c:v>9.1422795427498843E-2</c:v>
                </c:pt>
                <c:pt idx="45">
                  <c:v>8.9231040543739926E-2</c:v>
                </c:pt>
                <c:pt idx="46">
                  <c:v>9.1395587343885559E-2</c:v>
                </c:pt>
                <c:pt idx="47">
                  <c:v>9.4694823736877209E-2</c:v>
                </c:pt>
                <c:pt idx="48">
                  <c:v>9.6656750650301423E-2</c:v>
                </c:pt>
                <c:pt idx="49">
                  <c:v>9.4888680143141085E-2</c:v>
                </c:pt>
                <c:pt idx="50">
                  <c:v>9.3034964580333099E-2</c:v>
                </c:pt>
                <c:pt idx="51">
                  <c:v>9.1182190791104095E-2</c:v>
                </c:pt>
                <c:pt idx="52">
                  <c:v>9.2566441286797793E-2</c:v>
                </c:pt>
                <c:pt idx="53">
                  <c:v>9.395070795345134E-2</c:v>
                </c:pt>
                <c:pt idx="54">
                  <c:v>9.1304133204740665E-2</c:v>
                </c:pt>
                <c:pt idx="55">
                  <c:v>9.3707277060562977E-2</c:v>
                </c:pt>
                <c:pt idx="56">
                  <c:v>9.2431194431420796E-2</c:v>
                </c:pt>
                <c:pt idx="57">
                  <c:v>8.8930595701989718E-2</c:v>
                </c:pt>
                <c:pt idx="58">
                  <c:v>8.5676859808814759E-2</c:v>
                </c:pt>
                <c:pt idx="59">
                  <c:v>8.084544438604585E-2</c:v>
                </c:pt>
                <c:pt idx="60">
                  <c:v>7.5577635702186147E-2</c:v>
                </c:pt>
                <c:pt idx="61">
                  <c:v>7.3336177734419458E-2</c:v>
                </c:pt>
                <c:pt idx="62">
                  <c:v>7.029199271493615E-2</c:v>
                </c:pt>
                <c:pt idx="63">
                  <c:v>6.7906181208336691E-2</c:v>
                </c:pt>
                <c:pt idx="64">
                  <c:v>6.7385203042131539E-2</c:v>
                </c:pt>
                <c:pt idx="65">
                  <c:v>6.7928124625534506E-2</c:v>
                </c:pt>
                <c:pt idx="66">
                  <c:v>7.3237957138821447E-2</c:v>
                </c:pt>
                <c:pt idx="67">
                  <c:v>7.4562128522443441E-2</c:v>
                </c:pt>
                <c:pt idx="68">
                  <c:v>8.1891972259261772E-2</c:v>
                </c:pt>
                <c:pt idx="69">
                  <c:v>8.6964534682683448E-2</c:v>
                </c:pt>
                <c:pt idx="70">
                  <c:v>8.1724878080873697E-2</c:v>
                </c:pt>
                <c:pt idx="71">
                  <c:v>8.4904183280893289E-2</c:v>
                </c:pt>
                <c:pt idx="72">
                  <c:v>8.84636248979771E-2</c:v>
                </c:pt>
                <c:pt idx="73">
                  <c:v>8.3860183259299462E-2</c:v>
                </c:pt>
                <c:pt idx="74">
                  <c:v>9.5966737965709231E-2</c:v>
                </c:pt>
                <c:pt idx="75">
                  <c:v>0.11210743574847949</c:v>
                </c:pt>
                <c:pt idx="76">
                  <c:v>0.11094438179307504</c:v>
                </c:pt>
                <c:pt idx="77">
                  <c:v>0.1118342291047812</c:v>
                </c:pt>
                <c:pt idx="78">
                  <c:v>0.10674095914498168</c:v>
                </c:pt>
                <c:pt idx="79">
                  <c:v>0.11654614788774355</c:v>
                </c:pt>
                <c:pt idx="80">
                  <c:v>0.11857358168157417</c:v>
                </c:pt>
                <c:pt idx="81">
                  <c:v>0.11729324861656715</c:v>
                </c:pt>
                <c:pt idx="82">
                  <c:v>0.11946863744584499</c:v>
                </c:pt>
                <c:pt idx="83">
                  <c:v>0.1271937686284027</c:v>
                </c:pt>
                <c:pt idx="84">
                  <c:v>0.13558760029271408</c:v>
                </c:pt>
                <c:pt idx="85">
                  <c:v>0.14170849986874184</c:v>
                </c:pt>
                <c:pt idx="86">
                  <c:v>0.14577870464404311</c:v>
                </c:pt>
                <c:pt idx="87">
                  <c:v>0.15370295200973955</c:v>
                </c:pt>
                <c:pt idx="88">
                  <c:v>0.15241700826801566</c:v>
                </c:pt>
                <c:pt idx="89">
                  <c:v>0.14281969550811557</c:v>
                </c:pt>
                <c:pt idx="90">
                  <c:v>0.14467203684244773</c:v>
                </c:pt>
                <c:pt idx="91">
                  <c:v>0.15336915406094767</c:v>
                </c:pt>
                <c:pt idx="92">
                  <c:v>0.16030427958035678</c:v>
                </c:pt>
                <c:pt idx="93">
                  <c:v>0.16516293064199711</c:v>
                </c:pt>
                <c:pt idx="94">
                  <c:v>0.17468240110603914</c:v>
                </c:pt>
                <c:pt idx="95">
                  <c:v>0.18910611322521326</c:v>
                </c:pt>
                <c:pt idx="96">
                  <c:v>0.1904261489892865</c:v>
                </c:pt>
                <c:pt idx="97">
                  <c:v>0.20697067976663855</c:v>
                </c:pt>
                <c:pt idx="98">
                  <c:v>0.20094082440983713</c:v>
                </c:pt>
                <c:pt idx="99">
                  <c:v>0.21279789805750549</c:v>
                </c:pt>
                <c:pt idx="100">
                  <c:v>0.19949005596162539</c:v>
                </c:pt>
                <c:pt idx="101">
                  <c:v>0.20054356247757571</c:v>
                </c:pt>
                <c:pt idx="102">
                  <c:v>0.19942926549121198</c:v>
                </c:pt>
                <c:pt idx="103">
                  <c:v>0.19610738356232638</c:v>
                </c:pt>
              </c:numCache>
            </c:numRef>
          </c:val>
          <c:smooth val="0"/>
          <c:extLst>
            <c:ext xmlns:c16="http://schemas.microsoft.com/office/drawing/2014/chart" uri="{C3380CC4-5D6E-409C-BE32-E72D297353CC}">
              <c16:uniqueId val="{00000001-9F4A-0E45-957D-979F88031EC4}"/>
            </c:ext>
          </c:extLst>
        </c:ser>
        <c:dLbls>
          <c:showLegendKey val="0"/>
          <c:showVal val="0"/>
          <c:showCatName val="0"/>
          <c:showSerName val="0"/>
          <c:showPercent val="0"/>
          <c:showBubbleSize val="0"/>
        </c:dLbls>
        <c:marker val="1"/>
        <c:smooth val="0"/>
        <c:axId val="-2115479416"/>
        <c:axId val="-2115473352"/>
      </c:lineChart>
      <c:catAx>
        <c:axId val="-2115479416"/>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115473352"/>
        <c:crosses val="autoZero"/>
        <c:auto val="1"/>
        <c:lblAlgn val="ctr"/>
        <c:lblOffset val="100"/>
        <c:tickLblSkip val="5"/>
        <c:tickMarkSkip val="5"/>
        <c:noMultiLvlLbl val="0"/>
      </c:catAx>
      <c:valAx>
        <c:axId val="-2115473352"/>
        <c:scaling>
          <c:orientation val="minMax"/>
          <c:max val="0.38"/>
          <c:min val="0"/>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15479416"/>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i="0" baseline="0">
                <a:effectLst/>
              </a:rPr>
              <a:t>Top 0.1% and bottom 90% wealth shares</a:t>
            </a:r>
            <a:endParaRPr lang="fr-FR" sz="2000">
              <a:effectLst/>
            </a:endParaRPr>
          </a:p>
        </c:rich>
      </c:tx>
      <c:layout>
        <c:manualLayout>
          <c:xMode val="edge"/>
          <c:yMode val="edge"/>
          <c:x val="0.243932554982351"/>
          <c:y val="3.5629030534079202E-7"/>
        </c:manualLayout>
      </c:layout>
      <c:overlay val="0"/>
    </c:title>
    <c:autoTitleDeleted val="0"/>
    <c:plotArea>
      <c:layout>
        <c:manualLayout>
          <c:layoutTarget val="inner"/>
          <c:xMode val="edge"/>
          <c:yMode val="edge"/>
          <c:x val="7.7280369264186799E-2"/>
          <c:y val="6.4931948551679899E-2"/>
          <c:w val="0.91166994298126502"/>
          <c:h val="0.81131221719457003"/>
        </c:manualLayout>
      </c:layout>
      <c:lineChart>
        <c:grouping val="standard"/>
        <c:varyColors val="0"/>
        <c:ser>
          <c:idx val="3"/>
          <c:order val="0"/>
          <c:tx>
            <c:strRef>
              <c:f>DataFig2!$P$2</c:f>
              <c:strCache>
                <c:ptCount val="1"/>
                <c:pt idx="0">
                  <c:v>Capitalization (SZ updated by PSZ)</c:v>
                </c:pt>
              </c:strCache>
            </c:strRef>
          </c:tx>
          <c:spPr>
            <a:ln w="19050">
              <a:solidFill>
                <a:sysClr val="windowText" lastClr="000000"/>
              </a:solidFill>
            </a:ln>
          </c:spPr>
          <c:marker>
            <c:symbol val="circle"/>
            <c:size val="8"/>
            <c:spPr>
              <a:solidFill>
                <a:sysClr val="window" lastClr="FFFFFF"/>
              </a:solidFill>
              <a:ln w="12700">
                <a:solidFill>
                  <a:sysClr val="windowText" lastClr="000000"/>
                </a:solidFill>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DataFig2!$P$3:$P$106</c:f>
              <c:numCache>
                <c:formatCode>0.0%</c:formatCode>
                <c:ptCount val="104"/>
                <c:pt idx="0">
                  <c:v>0.19597695442106766</c:v>
                </c:pt>
                <c:pt idx="1">
                  <c:v>0.19747942647584926</c:v>
                </c:pt>
                <c:pt idx="2">
                  <c:v>0.20146552319362632</c:v>
                </c:pt>
                <c:pt idx="3">
                  <c:v>0.20120405137113517</c:v>
                </c:pt>
                <c:pt idx="4">
                  <c:v>0.19908511389333183</c:v>
                </c:pt>
                <c:pt idx="5">
                  <c:v>0.19538049585696338</c:v>
                </c:pt>
                <c:pt idx="6">
                  <c:v>0.18181004862442707</c:v>
                </c:pt>
                <c:pt idx="7">
                  <c:v>0.19889215893310253</c:v>
                </c:pt>
                <c:pt idx="8">
                  <c:v>0.20107189018675309</c:v>
                </c:pt>
                <c:pt idx="9">
                  <c:v>0.19063480021068635</c:v>
                </c:pt>
                <c:pt idx="10">
                  <c:v>0.18772245394459852</c:v>
                </c:pt>
                <c:pt idx="11">
                  <c:v>0.17531115096567906</c:v>
                </c:pt>
                <c:pt idx="12">
                  <c:v>0.16710565853005588</c:v>
                </c:pt>
                <c:pt idx="13">
                  <c:v>0.15773113695472729</c:v>
                </c:pt>
                <c:pt idx="14">
                  <c:v>0.14755577606330039</c:v>
                </c:pt>
                <c:pt idx="15">
                  <c:v>0.14564292178225724</c:v>
                </c:pt>
                <c:pt idx="16">
                  <c:v>0.14601602178550044</c:v>
                </c:pt>
                <c:pt idx="17">
                  <c:v>0.1413013302209718</c:v>
                </c:pt>
                <c:pt idx="18">
                  <c:v>0.14381810747357104</c:v>
                </c:pt>
                <c:pt idx="19">
                  <c:v>0.13975965464822748</c:v>
                </c:pt>
                <c:pt idx="20">
                  <c:v>0.14329570462493113</c:v>
                </c:pt>
                <c:pt idx="21">
                  <c:v>0.15774941845908241</c:v>
                </c:pt>
                <c:pt idx="22">
                  <c:v>0.1696493467476955</c:v>
                </c:pt>
                <c:pt idx="23">
                  <c:v>0.16613606736260278</c:v>
                </c:pt>
                <c:pt idx="24">
                  <c:v>0.18292277860063344</c:v>
                </c:pt>
                <c:pt idx="25">
                  <c:v>0.18664214275488267</c:v>
                </c:pt>
                <c:pt idx="26">
                  <c:v>0.18392395931317784</c:v>
                </c:pt>
                <c:pt idx="27">
                  <c:v>0.21407968368225494</c:v>
                </c:pt>
                <c:pt idx="28">
                  <c:v>0.24018335479048036</c:v>
                </c:pt>
                <c:pt idx="29">
                  <c:v>0.25758082223327228</c:v>
                </c:pt>
                <c:pt idx="30">
                  <c:v>0.2539797888873091</c:v>
                </c:pt>
                <c:pt idx="31">
                  <c:v>0.27482342701683671</c:v>
                </c:pt>
                <c:pt idx="32">
                  <c:v>0.26954073310740312</c:v>
                </c:pt>
                <c:pt idx="33">
                  <c:v>0.27260954018029526</c:v>
                </c:pt>
                <c:pt idx="34">
                  <c:v>0.28523921366270044</c:v>
                </c:pt>
                <c:pt idx="35">
                  <c:v>0.29755567295676943</c:v>
                </c:pt>
                <c:pt idx="36">
                  <c:v>0.30477669593938594</c:v>
                </c:pt>
                <c:pt idx="37">
                  <c:v>0.3014838251295805</c:v>
                </c:pt>
                <c:pt idx="38">
                  <c:v>0.30155450458461663</c:v>
                </c:pt>
                <c:pt idx="39">
                  <c:v>0.30447102318835939</c:v>
                </c:pt>
                <c:pt idx="40">
                  <c:v>0.31090067197705495</c:v>
                </c:pt>
                <c:pt idx="41">
                  <c:v>0.30701437572106216</c:v>
                </c:pt>
                <c:pt idx="42">
                  <c:v>0.30362805040333951</c:v>
                </c:pt>
                <c:pt idx="43">
                  <c:v>0.3003401463481602</c:v>
                </c:pt>
                <c:pt idx="44">
                  <c:v>0.29617391006101568</c:v>
                </c:pt>
                <c:pt idx="45">
                  <c:v>0.2972216703058862</c:v>
                </c:pt>
                <c:pt idx="46">
                  <c:v>0.29055298318832445</c:v>
                </c:pt>
                <c:pt idx="47">
                  <c:v>0.28811587956204787</c:v>
                </c:pt>
                <c:pt idx="48">
                  <c:v>0.28637622708166366</c:v>
                </c:pt>
                <c:pt idx="49">
                  <c:v>0.28151575452295152</c:v>
                </c:pt>
                <c:pt idx="50">
                  <c:v>0.28393398082191856</c:v>
                </c:pt>
                <c:pt idx="51">
                  <c:v>0.28635097854964087</c:v>
                </c:pt>
                <c:pt idx="52">
                  <c:v>0.29127406678405909</c:v>
                </c:pt>
                <c:pt idx="53">
                  <c:v>0.2961972125305119</c:v>
                </c:pt>
                <c:pt idx="54">
                  <c:v>0.3011767646791309</c:v>
                </c:pt>
                <c:pt idx="55">
                  <c:v>0.3016985386472143</c:v>
                </c:pt>
                <c:pt idx="56">
                  <c:v>0.31072551081695055</c:v>
                </c:pt>
                <c:pt idx="57">
                  <c:v>0.30844711634872002</c:v>
                </c:pt>
                <c:pt idx="58">
                  <c:v>0.31317006009270376</c:v>
                </c:pt>
                <c:pt idx="59">
                  <c:v>0.31237315667005083</c:v>
                </c:pt>
                <c:pt idx="60">
                  <c:v>0.31833898081590151</c:v>
                </c:pt>
                <c:pt idx="61">
                  <c:v>0.3235656553187598</c:v>
                </c:pt>
                <c:pt idx="62">
                  <c:v>0.32708330765519544</c:v>
                </c:pt>
                <c:pt idx="63">
                  <c:v>0.33411299898606284</c:v>
                </c:pt>
                <c:pt idx="64">
                  <c:v>0.33702754991307249</c:v>
                </c:pt>
                <c:pt idx="65">
                  <c:v>0.34332797708021645</c:v>
                </c:pt>
                <c:pt idx="66">
                  <c:v>0.33557079699287551</c:v>
                </c:pt>
                <c:pt idx="67">
                  <c:v>0.33874438052843125</c:v>
                </c:pt>
                <c:pt idx="68">
                  <c:v>0.34248910238920827</c:v>
                </c:pt>
                <c:pt idx="69">
                  <c:v>0.35336562959533691</c:v>
                </c:pt>
                <c:pt idx="70">
                  <c:v>0.36371994064975621</c:v>
                </c:pt>
                <c:pt idx="71">
                  <c:v>0.3693122371690335</c:v>
                </c:pt>
                <c:pt idx="72">
                  <c:v>0.37592720474377939</c:v>
                </c:pt>
                <c:pt idx="73">
                  <c:v>0.37702451907782997</c:v>
                </c:pt>
                <c:pt idx="74">
                  <c:v>0.36691348601903928</c:v>
                </c:pt>
                <c:pt idx="75">
                  <c:v>0.3534093460831208</c:v>
                </c:pt>
                <c:pt idx="76">
                  <c:v>0.35286220615931696</c:v>
                </c:pt>
                <c:pt idx="77">
                  <c:v>0.34964418442029888</c:v>
                </c:pt>
                <c:pt idx="78">
                  <c:v>0.35252005066535219</c:v>
                </c:pt>
                <c:pt idx="79">
                  <c:v>0.33804617767979506</c:v>
                </c:pt>
                <c:pt idx="80">
                  <c:v>0.334742169209992</c:v>
                </c:pt>
                <c:pt idx="81">
                  <c:v>0.33398698682977201</c:v>
                </c:pt>
                <c:pt idx="82">
                  <c:v>0.33183629517790547</c:v>
                </c:pt>
                <c:pt idx="83">
                  <c:v>0.32722016128561449</c:v>
                </c:pt>
                <c:pt idx="84">
                  <c:v>0.32069003532591844</c:v>
                </c:pt>
                <c:pt idx="85">
                  <c:v>0.31488410374864495</c:v>
                </c:pt>
                <c:pt idx="86">
                  <c:v>0.3131283713747931</c:v>
                </c:pt>
                <c:pt idx="87">
                  <c:v>0.30832437918571665</c:v>
                </c:pt>
                <c:pt idx="88">
                  <c:v>0.3149601969492033</c:v>
                </c:pt>
                <c:pt idx="89">
                  <c:v>0.31332499914211531</c:v>
                </c:pt>
                <c:pt idx="90">
                  <c:v>0.31071223695584349</c:v>
                </c:pt>
                <c:pt idx="91">
                  <c:v>0.30341001219010655</c:v>
                </c:pt>
                <c:pt idx="92">
                  <c:v>0.30168007919883066</c:v>
                </c:pt>
                <c:pt idx="93">
                  <c:v>0.29540843203764311</c:v>
                </c:pt>
                <c:pt idx="94">
                  <c:v>0.28435818743072361</c:v>
                </c:pt>
                <c:pt idx="95">
                  <c:v>0.25508287307962429</c:v>
                </c:pt>
                <c:pt idx="96">
                  <c:v>0.24704740045982121</c:v>
                </c:pt>
                <c:pt idx="97">
                  <c:v>0.24190837290010647</c:v>
                </c:pt>
                <c:pt idx="98">
                  <c:v>0.24259525914939228</c:v>
                </c:pt>
                <c:pt idx="99">
                  <c:v>0.23676252653144569</c:v>
                </c:pt>
                <c:pt idx="100">
                  <c:v>0.24965006849634275</c:v>
                </c:pt>
                <c:pt idx="101">
                  <c:v>0.25113805274080292</c:v>
                </c:pt>
                <c:pt idx="102">
                  <c:v>0.2531317492798284</c:v>
                </c:pt>
                <c:pt idx="103">
                  <c:v>0.25745285265655049</c:v>
                </c:pt>
              </c:numCache>
            </c:numRef>
          </c:val>
          <c:smooth val="0"/>
          <c:extLst>
            <c:ext xmlns:c16="http://schemas.microsoft.com/office/drawing/2014/chart" uri="{C3380CC4-5D6E-409C-BE32-E72D297353CC}">
              <c16:uniqueId val="{00000000-676D-494C-9081-202D0DDB800E}"/>
            </c:ext>
          </c:extLst>
        </c:ser>
        <c:ser>
          <c:idx val="0"/>
          <c:order val="1"/>
          <c:tx>
            <c:strRef>
              <c:f>DataFig2!$B$2</c:f>
              <c:strCache>
                <c:ptCount val="1"/>
                <c:pt idx="0">
                  <c:v>Capitalization (SZ updated by PSZ). Tax units.</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DataFig2!$B$3:$B$106</c:f>
              <c:numCache>
                <c:formatCode>0.0%</c:formatCode>
                <c:ptCount val="104"/>
                <c:pt idx="0">
                  <c:v>0.23328247640666205</c:v>
                </c:pt>
                <c:pt idx="1">
                  <c:v>0.22711338461329897</c:v>
                </c:pt>
                <c:pt idx="2">
                  <c:v>0.23846078978147769</c:v>
                </c:pt>
                <c:pt idx="3">
                  <c:v>0.25628508269732053</c:v>
                </c:pt>
                <c:pt idx="4">
                  <c:v>0.21605509730967043</c:v>
                </c:pt>
                <c:pt idx="5">
                  <c:v>0.16991326870644263</c:v>
                </c:pt>
                <c:pt idx="6">
                  <c:v>0.1770799972832135</c:v>
                </c:pt>
                <c:pt idx="7">
                  <c:v>0.13918518498828281</c:v>
                </c:pt>
                <c:pt idx="8">
                  <c:v>0.14810595866851911</c:v>
                </c:pt>
                <c:pt idx="9">
                  <c:v>0.17106730527479527</c:v>
                </c:pt>
                <c:pt idx="10">
                  <c:v>0.14575440615545215</c:v>
                </c:pt>
                <c:pt idx="11">
                  <c:v>0.15866579207855155</c:v>
                </c:pt>
                <c:pt idx="12">
                  <c:v>0.17602913752365162</c:v>
                </c:pt>
                <c:pt idx="13">
                  <c:v>0.18958212259611312</c:v>
                </c:pt>
                <c:pt idx="14">
                  <c:v>0.20673353897819888</c:v>
                </c:pt>
                <c:pt idx="15">
                  <c:v>0.23414550143942511</c:v>
                </c:pt>
                <c:pt idx="16">
                  <c:v>0.24319366031412501</c:v>
                </c:pt>
                <c:pt idx="17">
                  <c:v>0.19385823361060925</c:v>
                </c:pt>
                <c:pt idx="18">
                  <c:v>0.15884831694871271</c:v>
                </c:pt>
                <c:pt idx="19">
                  <c:v>0.16443584566868286</c:v>
                </c:pt>
                <c:pt idx="20">
                  <c:v>0.18314846021306289</c:v>
                </c:pt>
                <c:pt idx="21">
                  <c:v>0.1814531416173466</c:v>
                </c:pt>
                <c:pt idx="22">
                  <c:v>0.1804657188363383</c:v>
                </c:pt>
                <c:pt idx="23">
                  <c:v>0.18673899425090731</c:v>
                </c:pt>
                <c:pt idx="24">
                  <c:v>0.18744953687046892</c:v>
                </c:pt>
                <c:pt idx="25">
                  <c:v>0.1656995658941561</c:v>
                </c:pt>
                <c:pt idx="26">
                  <c:v>0.16604431004219217</c:v>
                </c:pt>
                <c:pt idx="27">
                  <c:v>0.15115523455554858</c:v>
                </c:pt>
                <c:pt idx="28">
                  <c:v>0.13023435911040884</c:v>
                </c:pt>
                <c:pt idx="29">
                  <c:v>0.12406570800557849</c:v>
                </c:pt>
                <c:pt idx="30">
                  <c:v>0.11877606818113808</c:v>
                </c:pt>
                <c:pt idx="31">
                  <c:v>0.10656666968583349</c:v>
                </c:pt>
                <c:pt idx="32">
                  <c:v>0.10474162340509068</c:v>
                </c:pt>
                <c:pt idx="33">
                  <c:v>9.7320141696458862E-2</c:v>
                </c:pt>
                <c:pt idx="34">
                  <c:v>9.6464524607844646E-2</c:v>
                </c:pt>
                <c:pt idx="35">
                  <c:v>9.5314402946335128E-2</c:v>
                </c:pt>
                <c:pt idx="36">
                  <c:v>9.2573446238238086E-2</c:v>
                </c:pt>
                <c:pt idx="37">
                  <c:v>9.8027292008245434E-2</c:v>
                </c:pt>
                <c:pt idx="38">
                  <c:v>9.2602830981169559E-2</c:v>
                </c:pt>
                <c:pt idx="39">
                  <c:v>9.1353000753724961E-2</c:v>
                </c:pt>
                <c:pt idx="40">
                  <c:v>8.6002569217767375E-2</c:v>
                </c:pt>
                <c:pt idx="41">
                  <c:v>8.8579197233935286E-2</c:v>
                </c:pt>
                <c:pt idx="42">
                  <c:v>9.2685637648697916E-2</c:v>
                </c:pt>
                <c:pt idx="43">
                  <c:v>9.3872967731250298E-2</c:v>
                </c:pt>
                <c:pt idx="44">
                  <c:v>9.1422795427498843E-2</c:v>
                </c:pt>
                <c:pt idx="45">
                  <c:v>8.9231040543739926E-2</c:v>
                </c:pt>
                <c:pt idx="46">
                  <c:v>9.1395587343885559E-2</c:v>
                </c:pt>
                <c:pt idx="47">
                  <c:v>9.4694823736877209E-2</c:v>
                </c:pt>
                <c:pt idx="48">
                  <c:v>9.6656750650301423E-2</c:v>
                </c:pt>
                <c:pt idx="49">
                  <c:v>9.4888680143141085E-2</c:v>
                </c:pt>
                <c:pt idx="50">
                  <c:v>9.3034964580333099E-2</c:v>
                </c:pt>
                <c:pt idx="51">
                  <c:v>9.1182190791104095E-2</c:v>
                </c:pt>
                <c:pt idx="52">
                  <c:v>9.2566441286797793E-2</c:v>
                </c:pt>
                <c:pt idx="53">
                  <c:v>9.395070795345134E-2</c:v>
                </c:pt>
                <c:pt idx="54">
                  <c:v>9.1304133204740665E-2</c:v>
                </c:pt>
                <c:pt idx="55">
                  <c:v>9.3707277060562977E-2</c:v>
                </c:pt>
                <c:pt idx="56">
                  <c:v>9.2431194431420796E-2</c:v>
                </c:pt>
                <c:pt idx="57">
                  <c:v>8.8930595701989718E-2</c:v>
                </c:pt>
                <c:pt idx="58">
                  <c:v>8.5676859808814759E-2</c:v>
                </c:pt>
                <c:pt idx="59">
                  <c:v>8.084544438604585E-2</c:v>
                </c:pt>
                <c:pt idx="60">
                  <c:v>7.5577635702186147E-2</c:v>
                </c:pt>
                <c:pt idx="61">
                  <c:v>7.3336177734419458E-2</c:v>
                </c:pt>
                <c:pt idx="62">
                  <c:v>7.029199271493615E-2</c:v>
                </c:pt>
                <c:pt idx="63">
                  <c:v>6.7906181208336691E-2</c:v>
                </c:pt>
                <c:pt idx="64">
                  <c:v>6.7385203042131539E-2</c:v>
                </c:pt>
                <c:pt idx="65">
                  <c:v>6.7928124625534506E-2</c:v>
                </c:pt>
                <c:pt idx="66">
                  <c:v>7.3237957138821447E-2</c:v>
                </c:pt>
                <c:pt idx="67">
                  <c:v>7.4562128522443441E-2</c:v>
                </c:pt>
                <c:pt idx="68">
                  <c:v>8.1891972259261772E-2</c:v>
                </c:pt>
                <c:pt idx="69">
                  <c:v>8.6964534682683448E-2</c:v>
                </c:pt>
                <c:pt idx="70">
                  <c:v>8.1724878080873697E-2</c:v>
                </c:pt>
                <c:pt idx="71">
                  <c:v>8.4904183280893289E-2</c:v>
                </c:pt>
                <c:pt idx="72">
                  <c:v>8.84636248979771E-2</c:v>
                </c:pt>
                <c:pt idx="73">
                  <c:v>8.3860183259299462E-2</c:v>
                </c:pt>
                <c:pt idx="74">
                  <c:v>9.5966737965709231E-2</c:v>
                </c:pt>
                <c:pt idx="75">
                  <c:v>0.11210743574847949</c:v>
                </c:pt>
                <c:pt idx="76">
                  <c:v>0.11094438179307504</c:v>
                </c:pt>
                <c:pt idx="77">
                  <c:v>0.1118342291047812</c:v>
                </c:pt>
                <c:pt idx="78">
                  <c:v>0.10674095914498168</c:v>
                </c:pt>
                <c:pt idx="79">
                  <c:v>0.11654614788774355</c:v>
                </c:pt>
                <c:pt idx="80">
                  <c:v>0.11857358168157417</c:v>
                </c:pt>
                <c:pt idx="81">
                  <c:v>0.11729324861656715</c:v>
                </c:pt>
                <c:pt idx="82">
                  <c:v>0.11946863744584499</c:v>
                </c:pt>
                <c:pt idx="83">
                  <c:v>0.1271937686284027</c:v>
                </c:pt>
                <c:pt idx="84">
                  <c:v>0.13558760029271408</c:v>
                </c:pt>
                <c:pt idx="85">
                  <c:v>0.14170849986874184</c:v>
                </c:pt>
                <c:pt idx="86">
                  <c:v>0.14577870464404311</c:v>
                </c:pt>
                <c:pt idx="87">
                  <c:v>0.15370295200973955</c:v>
                </c:pt>
                <c:pt idx="88">
                  <c:v>0.15241700826801566</c:v>
                </c:pt>
                <c:pt idx="89">
                  <c:v>0.14281969550811557</c:v>
                </c:pt>
                <c:pt idx="90">
                  <c:v>0.14467203684244773</c:v>
                </c:pt>
                <c:pt idx="91">
                  <c:v>0.15336915406094767</c:v>
                </c:pt>
                <c:pt idx="92">
                  <c:v>0.16030427958035678</c:v>
                </c:pt>
                <c:pt idx="93">
                  <c:v>0.16516293064199711</c:v>
                </c:pt>
                <c:pt idx="94">
                  <c:v>0.17468240110603914</c:v>
                </c:pt>
                <c:pt idx="95">
                  <c:v>0.18910611322521326</c:v>
                </c:pt>
                <c:pt idx="96">
                  <c:v>0.1904261489892865</c:v>
                </c:pt>
                <c:pt idx="97">
                  <c:v>0.20697067976663855</c:v>
                </c:pt>
                <c:pt idx="98">
                  <c:v>0.20094082440983713</c:v>
                </c:pt>
                <c:pt idx="99">
                  <c:v>0.21279789805750549</c:v>
                </c:pt>
                <c:pt idx="100">
                  <c:v>0.19949005596162539</c:v>
                </c:pt>
                <c:pt idx="101">
                  <c:v>0.20054356247757571</c:v>
                </c:pt>
                <c:pt idx="102">
                  <c:v>0.19942926549121198</c:v>
                </c:pt>
                <c:pt idx="103">
                  <c:v>0.19610738356232638</c:v>
                </c:pt>
              </c:numCache>
            </c:numRef>
          </c:val>
          <c:smooth val="0"/>
          <c:extLst>
            <c:ext xmlns:c16="http://schemas.microsoft.com/office/drawing/2014/chart" uri="{C3380CC4-5D6E-409C-BE32-E72D297353CC}">
              <c16:uniqueId val="{00000001-676D-494C-9081-202D0DDB800E}"/>
            </c:ext>
          </c:extLst>
        </c:ser>
        <c:ser>
          <c:idx val="2"/>
          <c:order val="2"/>
          <c:tx>
            <c:strRef>
              <c:f>DataFig2!$Q$2</c:f>
              <c:strCache>
                <c:ptCount val="1"/>
                <c:pt idx="0">
                  <c:v>SCF+Forbes (tax units)</c:v>
                </c:pt>
              </c:strCache>
            </c:strRef>
          </c:tx>
          <c:spPr>
            <a:ln w="31750">
              <a:solidFill>
                <a:srgbClr val="FF0000"/>
              </a:solidFill>
            </a:ln>
          </c:spPr>
          <c:marker>
            <c:symbol val="diamond"/>
            <c:size val="10"/>
            <c:spPr>
              <a:solidFill>
                <a:sysClr val="window" lastClr="FFFFFF"/>
              </a:solidFill>
              <a:ln w="19050">
                <a:solidFill>
                  <a:srgbClr val="FF0000"/>
                </a:solidFill>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DataFig2!$Q$3:$Q$106</c:f>
              <c:numCache>
                <c:formatCode>General</c:formatCode>
                <c:ptCount val="104"/>
                <c:pt idx="76" formatCode="0.0%">
                  <c:v>0.32464250000000006</c:v>
                </c:pt>
                <c:pt idx="79" formatCode="0.0%">
                  <c:v>0.32624249999999999</c:v>
                </c:pt>
                <c:pt idx="82" formatCode="0.0%">
                  <c:v>0.31670730000000014</c:v>
                </c:pt>
                <c:pt idx="85" formatCode="0.0%">
                  <c:v>0.30847340000000012</c:v>
                </c:pt>
                <c:pt idx="88" formatCode="0.0%">
                  <c:v>0.29816670000000001</c:v>
                </c:pt>
                <c:pt idx="91" formatCode="0.0%">
                  <c:v>0.30069400000000002</c:v>
                </c:pt>
                <c:pt idx="94" formatCode="0.0%">
                  <c:v>0.28066060000000004</c:v>
                </c:pt>
                <c:pt idx="97" formatCode="0.0%">
                  <c:v>0.25233929999999993</c:v>
                </c:pt>
                <c:pt idx="100" formatCode="0.0%">
                  <c:v>0.24549890000000008</c:v>
                </c:pt>
                <c:pt idx="103" formatCode="0.0%">
                  <c:v>0.22468359999999998</c:v>
                </c:pt>
              </c:numCache>
            </c:numRef>
          </c:val>
          <c:smooth val="0"/>
          <c:extLst>
            <c:ext xmlns:c16="http://schemas.microsoft.com/office/drawing/2014/chart" uri="{C3380CC4-5D6E-409C-BE32-E72D297353CC}">
              <c16:uniqueId val="{00000002-676D-494C-9081-202D0DDB800E}"/>
            </c:ext>
          </c:extLst>
        </c:ser>
        <c:ser>
          <c:idx val="1"/>
          <c:order val="3"/>
          <c:tx>
            <c:strRef>
              <c:f>DataFig2!$D$2</c:f>
              <c:strCache>
                <c:ptCount val="1"/>
                <c:pt idx="0">
                  <c:v>SCF+Forbes (tax units)</c:v>
                </c:pt>
              </c:strCache>
            </c:strRef>
          </c:tx>
          <c:spPr>
            <a:ln w="31750">
              <a:solidFill>
                <a:srgbClr val="FF0000"/>
              </a:solidFill>
            </a:ln>
          </c:spPr>
          <c:marker>
            <c:symbol val="diamond"/>
            <c:size val="10"/>
            <c:spPr>
              <a:solidFill>
                <a:srgbClr val="FF0000"/>
              </a:solidFill>
              <a:ln>
                <a:solidFill>
                  <a:srgbClr val="FF0000"/>
                </a:solidFill>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DataFig2!$D$3:$D$106</c:f>
              <c:numCache>
                <c:formatCode>0.0%</c:formatCode>
                <c:ptCount val="104"/>
                <c:pt idx="76">
                  <c:v>0.1316252</c:v>
                </c:pt>
                <c:pt idx="79">
                  <c:v>0.13717799999999997</c:v>
                </c:pt>
                <c:pt idx="82">
                  <c:v>0.16151879999999999</c:v>
                </c:pt>
                <c:pt idx="85">
                  <c:v>0.15938230000000006</c:v>
                </c:pt>
                <c:pt idx="88">
                  <c:v>0.1394687</c:v>
                </c:pt>
                <c:pt idx="91">
                  <c:v>0.14986299999999997</c:v>
                </c:pt>
                <c:pt idx="94">
                  <c:v>0.16099529999999998</c:v>
                </c:pt>
                <c:pt idx="97">
                  <c:v>0.16206010000000001</c:v>
                </c:pt>
                <c:pt idx="100">
                  <c:v>0.17494439999999997</c:v>
                </c:pt>
                <c:pt idx="103">
                  <c:v>0.19345509999999996</c:v>
                </c:pt>
              </c:numCache>
            </c:numRef>
          </c:val>
          <c:smooth val="0"/>
          <c:extLst>
            <c:ext xmlns:c16="http://schemas.microsoft.com/office/drawing/2014/chart" uri="{C3380CC4-5D6E-409C-BE32-E72D297353CC}">
              <c16:uniqueId val="{00000003-676D-494C-9081-202D0DDB800E}"/>
            </c:ext>
          </c:extLst>
        </c:ser>
        <c:dLbls>
          <c:showLegendKey val="0"/>
          <c:showVal val="0"/>
          <c:showCatName val="0"/>
          <c:showSerName val="0"/>
          <c:showPercent val="0"/>
          <c:showBubbleSize val="0"/>
        </c:dLbls>
        <c:marker val="1"/>
        <c:smooth val="0"/>
        <c:axId val="-2108666904"/>
        <c:axId val="-2108063832"/>
      </c:lineChart>
      <c:catAx>
        <c:axId val="-2108666904"/>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108063832"/>
        <c:crosses val="autoZero"/>
        <c:auto val="1"/>
        <c:lblAlgn val="ctr"/>
        <c:lblOffset val="100"/>
        <c:tickLblSkip val="5"/>
        <c:tickMarkSkip val="5"/>
        <c:noMultiLvlLbl val="0"/>
      </c:catAx>
      <c:valAx>
        <c:axId val="-2108063832"/>
        <c:scaling>
          <c:orientation val="minMax"/>
          <c:max val="0.38"/>
          <c:min val="0"/>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08666904"/>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Interest rate by</a:t>
            </a:r>
            <a:r>
              <a:rPr lang="fr-FR" sz="2000" baseline="0"/>
              <a:t> wealth class, 2000-2016 </a:t>
            </a:r>
          </a:p>
          <a:p>
            <a:pPr>
              <a:defRPr/>
            </a:pPr>
            <a:endParaRPr lang="fr-FR" sz="2000"/>
          </a:p>
        </c:rich>
      </c:tx>
      <c:layout>
        <c:manualLayout>
          <c:xMode val="edge"/>
          <c:yMode val="edge"/>
          <c:x val="0.22613344998541801"/>
          <c:y val="4.4367248211620598E-3"/>
        </c:manualLayout>
      </c:layout>
      <c:overlay val="0"/>
    </c:title>
    <c:autoTitleDeleted val="0"/>
    <c:plotArea>
      <c:layout>
        <c:manualLayout>
          <c:layoutTarget val="inner"/>
          <c:xMode val="edge"/>
          <c:yMode val="edge"/>
          <c:x val="5.7609682123067898E-2"/>
          <c:y val="7.9758633112037403E-2"/>
          <c:w val="0.904172761738116"/>
          <c:h val="0.74762578697270698"/>
        </c:manualLayout>
      </c:layout>
      <c:lineChart>
        <c:grouping val="standard"/>
        <c:varyColors val="0"/>
        <c:ser>
          <c:idx val="8"/>
          <c:order val="0"/>
          <c:tx>
            <c:strRef>
              <c:f>DataFig3!$S$2</c:f>
              <c:strCache>
                <c:ptCount val="1"/>
                <c:pt idx="0">
                  <c:v>Saez-Zucman aggregate </c:v>
                </c:pt>
              </c:strCache>
            </c:strRef>
          </c:tx>
          <c:spPr>
            <a:ln>
              <a:solidFill>
                <a:schemeClr val="tx1"/>
              </a:solidFill>
            </a:ln>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DataFig3!$S$8:$S$24</c:f>
              <c:numCache>
                <c:formatCode>0.0%</c:formatCode>
                <c:ptCount val="17"/>
                <c:pt idx="0">
                  <c:v>4.2432100122846664E-2</c:v>
                </c:pt>
                <c:pt idx="1">
                  <c:v>4.1279602561455332E-2</c:v>
                </c:pt>
                <c:pt idx="2">
                  <c:v>3.1039478789709845E-2</c:v>
                </c:pt>
                <c:pt idx="3">
                  <c:v>2.4941993413664109E-2</c:v>
                </c:pt>
                <c:pt idx="4">
                  <c:v>2.0935888777849101E-2</c:v>
                </c:pt>
                <c:pt idx="5">
                  <c:v>2.3152397109042464E-2</c:v>
                </c:pt>
                <c:pt idx="6">
                  <c:v>2.9199752499014828E-2</c:v>
                </c:pt>
                <c:pt idx="7">
                  <c:v>3.1777707630169849E-2</c:v>
                </c:pt>
                <c:pt idx="8">
                  <c:v>2.3809473966186753E-2</c:v>
                </c:pt>
                <c:pt idx="9">
                  <c:v>1.7251758710465654E-2</c:v>
                </c:pt>
                <c:pt idx="10">
                  <c:v>1.423472182614772E-2</c:v>
                </c:pt>
                <c:pt idx="11">
                  <c:v>1.218342034899992E-2</c:v>
                </c:pt>
                <c:pt idx="12">
                  <c:v>1.1197502487623774E-2</c:v>
                </c:pt>
                <c:pt idx="13">
                  <c:v>9.5879121936009951E-3</c:v>
                </c:pt>
                <c:pt idx="14">
                  <c:v>8.7013451100623525E-3</c:v>
                </c:pt>
                <c:pt idx="15">
                  <c:v>8.5037284039095693E-3</c:v>
                </c:pt>
                <c:pt idx="16">
                  <c:v>7.8882754568043341E-3</c:v>
                </c:pt>
              </c:numCache>
            </c:numRef>
          </c:val>
          <c:smooth val="0"/>
          <c:extLst>
            <c:ext xmlns:c16="http://schemas.microsoft.com/office/drawing/2014/chart" uri="{C3380CC4-5D6E-409C-BE32-E72D297353CC}">
              <c16:uniqueId val="{00000000-0107-B140-99FD-6F35EE276795}"/>
            </c:ext>
          </c:extLst>
        </c:ser>
        <c:ser>
          <c:idx val="0"/>
          <c:order val="1"/>
          <c:tx>
            <c:strRef>
              <c:f>DataFig3!$V$2</c:f>
              <c:strCache>
                <c:ptCount val="1"/>
                <c:pt idx="0">
                  <c:v>Moody AAA</c:v>
                </c:pt>
              </c:strCache>
            </c:strRef>
          </c:tx>
          <c:spPr>
            <a:ln>
              <a:solidFill>
                <a:srgbClr val="3366FF"/>
              </a:solidFill>
            </a:ln>
          </c:spPr>
          <c:marker>
            <c:spPr>
              <a:solidFill>
                <a:srgbClr val="3366FF"/>
              </a:solidFill>
              <a:ln>
                <a:solidFill>
                  <a:srgbClr val="3366FF"/>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DataFig3!$V$8:$V$24</c:f>
              <c:numCache>
                <c:formatCode>0.00%</c:formatCode>
                <c:ptCount val="17"/>
                <c:pt idx="0">
                  <c:v>7.6225000000000001E-2</c:v>
                </c:pt>
                <c:pt idx="1">
                  <c:v>7.0824999999999999E-2</c:v>
                </c:pt>
                <c:pt idx="2">
                  <c:v>6.4916666666666664E-2</c:v>
                </c:pt>
                <c:pt idx="3">
                  <c:v>5.6666666666666671E-2</c:v>
                </c:pt>
                <c:pt idx="4">
                  <c:v>5.6283333333333331E-2</c:v>
                </c:pt>
                <c:pt idx="5">
                  <c:v>5.2350000000000001E-2</c:v>
                </c:pt>
                <c:pt idx="6">
                  <c:v>5.5874999999999994E-2</c:v>
                </c:pt>
                <c:pt idx="7">
                  <c:v>5.5558333333333321E-2</c:v>
                </c:pt>
                <c:pt idx="8">
                  <c:v>5.6316666666666668E-2</c:v>
                </c:pt>
                <c:pt idx="9">
                  <c:v>5.3133333333333324E-2</c:v>
                </c:pt>
                <c:pt idx="10">
                  <c:v>4.9433333333333322E-2</c:v>
                </c:pt>
                <c:pt idx="11">
                  <c:v>4.6391666666666664E-2</c:v>
                </c:pt>
                <c:pt idx="12">
                  <c:v>3.6733333333333333E-2</c:v>
                </c:pt>
                <c:pt idx="13">
                  <c:v>4.2350000000000006E-2</c:v>
                </c:pt>
                <c:pt idx="14">
                  <c:v>4.1625000000000002E-2</c:v>
                </c:pt>
                <c:pt idx="15">
                  <c:v>3.8866666666666674E-2</c:v>
                </c:pt>
                <c:pt idx="16">
                  <c:v>3.6658333333333334E-2</c:v>
                </c:pt>
              </c:numCache>
            </c:numRef>
          </c:val>
          <c:smooth val="0"/>
          <c:extLst>
            <c:ext xmlns:c16="http://schemas.microsoft.com/office/drawing/2014/chart" uri="{C3380CC4-5D6E-409C-BE32-E72D297353CC}">
              <c16:uniqueId val="{00000001-0107-B140-99FD-6F35EE276795}"/>
            </c:ext>
          </c:extLst>
        </c:ser>
        <c:ser>
          <c:idx val="6"/>
          <c:order val="2"/>
          <c:tx>
            <c:strRef>
              <c:f>DataFig3!$Q$2</c:f>
              <c:strCache>
                <c:ptCount val="1"/>
                <c:pt idx="0">
                  <c:v>Estates $10m-20m</c:v>
                </c:pt>
              </c:strCache>
            </c:strRef>
          </c:tx>
          <c:spPr>
            <a:ln w="38100">
              <a:solidFill>
                <a:schemeClr val="tx1"/>
              </a:solidFill>
              <a:prstDash val="dash"/>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DataFig3!$Q$8:$Q$19</c:f>
              <c:numCache>
                <c:formatCode>0.0%</c:formatCode>
                <c:ptCount val="12"/>
                <c:pt idx="0">
                  <c:v>3.855422E-2</c:v>
                </c:pt>
                <c:pt idx="1">
                  <c:v>3.5979579999999997E-2</c:v>
                </c:pt>
                <c:pt idx="2">
                  <c:v>2.5962220000000001E-2</c:v>
                </c:pt>
                <c:pt idx="3">
                  <c:v>2.2376549999999999E-2</c:v>
                </c:pt>
                <c:pt idx="4">
                  <c:v>1.9954840000000001E-2</c:v>
                </c:pt>
                <c:pt idx="5">
                  <c:v>2.5040010000000001E-2</c:v>
                </c:pt>
                <c:pt idx="6">
                  <c:v>3.0857039999999999E-2</c:v>
                </c:pt>
                <c:pt idx="7">
                  <c:v>3.1306050000000002E-2</c:v>
                </c:pt>
                <c:pt idx="8">
                  <c:v>2.5081300000000001E-2</c:v>
                </c:pt>
                <c:pt idx="9">
                  <c:v>1.5535129999999999E-2</c:v>
                </c:pt>
                <c:pt idx="10">
                  <c:v>1.659973E-2</c:v>
                </c:pt>
                <c:pt idx="11">
                  <c:v>1.5177080000000001E-2</c:v>
                </c:pt>
              </c:numCache>
            </c:numRef>
          </c:val>
          <c:smooth val="0"/>
          <c:extLst>
            <c:ext xmlns:c16="http://schemas.microsoft.com/office/drawing/2014/chart" uri="{C3380CC4-5D6E-409C-BE32-E72D297353CC}">
              <c16:uniqueId val="{00000002-0107-B140-99FD-6F35EE276795}"/>
            </c:ext>
          </c:extLst>
        </c:ser>
        <c:ser>
          <c:idx val="7"/>
          <c:order val="3"/>
          <c:tx>
            <c:strRef>
              <c:f>DataFig3!$R$2</c:f>
              <c:strCache>
                <c:ptCount val="1"/>
                <c:pt idx="0">
                  <c:v>Estates $20m+</c:v>
                </c:pt>
              </c:strCache>
            </c:strRef>
          </c:tx>
          <c:spPr>
            <a:ln w="38100">
              <a:solidFill>
                <a:schemeClr val="tx1"/>
              </a:solidFill>
              <a:prstDash val="sysDot"/>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DataFig3!$R$8:$R$19</c:f>
              <c:numCache>
                <c:formatCode>0.0%</c:formatCode>
                <c:ptCount val="12"/>
                <c:pt idx="0">
                  <c:v>4.3407029999999999E-2</c:v>
                </c:pt>
                <c:pt idx="1">
                  <c:v>4.3111139999999999E-2</c:v>
                </c:pt>
                <c:pt idx="2">
                  <c:v>3.4055990000000001E-2</c:v>
                </c:pt>
                <c:pt idx="3">
                  <c:v>3.5130799999999997E-2</c:v>
                </c:pt>
                <c:pt idx="4">
                  <c:v>2.487141E-2</c:v>
                </c:pt>
                <c:pt idx="5">
                  <c:v>3.2141299999999998E-2</c:v>
                </c:pt>
                <c:pt idx="6">
                  <c:v>3.4608239999999998E-2</c:v>
                </c:pt>
                <c:pt idx="7">
                  <c:v>3.5506610000000001E-2</c:v>
                </c:pt>
                <c:pt idx="8">
                  <c:v>3.8369960000000002E-2</c:v>
                </c:pt>
                <c:pt idx="9">
                  <c:v>2.6037049999999999E-2</c:v>
                </c:pt>
                <c:pt idx="10">
                  <c:v>2.1724750000000001E-2</c:v>
                </c:pt>
                <c:pt idx="11">
                  <c:v>1.8838219999999999E-2</c:v>
                </c:pt>
              </c:numCache>
            </c:numRef>
          </c:val>
          <c:smooth val="0"/>
          <c:extLst>
            <c:ext xmlns:c16="http://schemas.microsoft.com/office/drawing/2014/chart" uri="{C3380CC4-5D6E-409C-BE32-E72D297353CC}">
              <c16:uniqueId val="{00000003-0107-B140-99FD-6F35EE276795}"/>
            </c:ext>
          </c:extLst>
        </c:ser>
        <c:ser>
          <c:idx val="5"/>
          <c:order val="4"/>
          <c:tx>
            <c:strRef>
              <c:f>DataFig3!$X$2</c:f>
              <c:strCache>
                <c:ptCount val="1"/>
                <c:pt idx="0">
                  <c:v>SCF all</c:v>
                </c:pt>
              </c:strCache>
            </c:strRef>
          </c:tx>
          <c:spPr>
            <a:ln w="38100">
              <a:solidFill>
                <a:srgbClr val="FF0000"/>
              </a:solidFill>
              <a:prstDash val="solid"/>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DataFig3!$X$8:$X$24</c:f>
              <c:numCache>
                <c:formatCode>0.00%</c:formatCode>
                <c:ptCount val="17"/>
                <c:pt idx="1">
                  <c:v>3.7499999999999999E-2</c:v>
                </c:pt>
                <c:pt idx="4">
                  <c:v>2.2100000000000002E-2</c:v>
                </c:pt>
                <c:pt idx="7">
                  <c:v>2.5700000000000001E-2</c:v>
                </c:pt>
                <c:pt idx="10">
                  <c:v>1.9900000000000001E-2</c:v>
                </c:pt>
                <c:pt idx="13">
                  <c:v>1.37E-2</c:v>
                </c:pt>
                <c:pt idx="16">
                  <c:v>1.11E-2</c:v>
                </c:pt>
              </c:numCache>
            </c:numRef>
          </c:val>
          <c:smooth val="0"/>
          <c:extLst>
            <c:ext xmlns:c16="http://schemas.microsoft.com/office/drawing/2014/chart" uri="{C3380CC4-5D6E-409C-BE32-E72D297353CC}">
              <c16:uniqueId val="{00000004-0107-B140-99FD-6F35EE276795}"/>
            </c:ext>
          </c:extLst>
        </c:ser>
        <c:ser>
          <c:idx val="3"/>
          <c:order val="5"/>
          <c:tx>
            <c:strRef>
              <c:f>DataFig3!$Y$2</c:f>
              <c:strCache>
                <c:ptCount val="1"/>
                <c:pt idx="0">
                  <c:v>SCF top 1%</c:v>
                </c:pt>
              </c:strCache>
            </c:strRef>
          </c:tx>
          <c:spPr>
            <a:ln w="38100">
              <a:solidFill>
                <a:srgbClr val="FF0000"/>
              </a:solidFill>
              <a:prstDash val="dash"/>
            </a:ln>
            <a:effectLst/>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DataFig3!$Y$8:$Y$24</c:f>
              <c:numCache>
                <c:formatCode>0.00%</c:formatCode>
                <c:ptCount val="17"/>
                <c:pt idx="1">
                  <c:v>4.1700000000000001E-2</c:v>
                </c:pt>
                <c:pt idx="4">
                  <c:v>2.69E-2</c:v>
                </c:pt>
                <c:pt idx="7">
                  <c:v>3.5799999999999998E-2</c:v>
                </c:pt>
                <c:pt idx="10">
                  <c:v>2.3199999999999998E-2</c:v>
                </c:pt>
                <c:pt idx="13">
                  <c:v>1.9099999999999999E-2</c:v>
                </c:pt>
                <c:pt idx="16">
                  <c:v>1.67E-2</c:v>
                </c:pt>
              </c:numCache>
            </c:numRef>
          </c:val>
          <c:smooth val="0"/>
          <c:extLst>
            <c:ext xmlns:c16="http://schemas.microsoft.com/office/drawing/2014/chart" uri="{C3380CC4-5D6E-409C-BE32-E72D297353CC}">
              <c16:uniqueId val="{00000005-0107-B140-99FD-6F35EE276795}"/>
            </c:ext>
          </c:extLst>
        </c:ser>
        <c:ser>
          <c:idx val="4"/>
          <c:order val="6"/>
          <c:tx>
            <c:strRef>
              <c:f>DataFig3!$Z$2</c:f>
              <c:strCache>
                <c:ptCount val="1"/>
                <c:pt idx="0">
                  <c:v>SCF top 0.1%</c:v>
                </c:pt>
              </c:strCache>
            </c:strRef>
          </c:tx>
          <c:spPr>
            <a:ln w="38100">
              <a:solidFill>
                <a:srgbClr val="FF0000"/>
              </a:solidFill>
              <a:prstDash val="sysDot"/>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DataFig3!$Z$8:$Z$24</c:f>
              <c:numCache>
                <c:formatCode>0.00%</c:formatCode>
                <c:ptCount val="17"/>
                <c:pt idx="1">
                  <c:v>2.86E-2</c:v>
                </c:pt>
                <c:pt idx="4">
                  <c:v>2.75E-2</c:v>
                </c:pt>
                <c:pt idx="7">
                  <c:v>3.1300000000000001E-2</c:v>
                </c:pt>
                <c:pt idx="10">
                  <c:v>2.5700000000000001E-2</c:v>
                </c:pt>
                <c:pt idx="13">
                  <c:v>2.07E-2</c:v>
                </c:pt>
                <c:pt idx="16">
                  <c:v>2.5000000000000001E-2</c:v>
                </c:pt>
              </c:numCache>
            </c:numRef>
          </c:val>
          <c:smooth val="0"/>
          <c:extLst>
            <c:ext xmlns:c16="http://schemas.microsoft.com/office/drawing/2014/chart" uri="{C3380CC4-5D6E-409C-BE32-E72D297353CC}">
              <c16:uniqueId val="{00000006-0107-B140-99FD-6F35EE276795}"/>
            </c:ext>
          </c:extLst>
        </c:ser>
        <c:dLbls>
          <c:showLegendKey val="0"/>
          <c:showVal val="0"/>
          <c:showCatName val="0"/>
          <c:showSerName val="0"/>
          <c:showPercent val="0"/>
          <c:showBubbleSize val="0"/>
        </c:dLbls>
        <c:smooth val="0"/>
        <c:axId val="-2107715688"/>
        <c:axId val="-2107719192"/>
      </c:lineChart>
      <c:catAx>
        <c:axId val="-2107715688"/>
        <c:scaling>
          <c:orientation val="minMax"/>
        </c:scaling>
        <c:delete val="0"/>
        <c:axPos val="b"/>
        <c:numFmt formatCode="General" sourceLinked="1"/>
        <c:majorTickMark val="out"/>
        <c:minorTickMark val="none"/>
        <c:tickLblPos val="nextTo"/>
        <c:crossAx val="-2107719192"/>
        <c:crosses val="autoZero"/>
        <c:auto val="1"/>
        <c:lblAlgn val="ctr"/>
        <c:lblOffset val="100"/>
        <c:tickLblSkip val="3"/>
        <c:tickMarkSkip val="3"/>
        <c:noMultiLvlLbl val="0"/>
      </c:catAx>
      <c:valAx>
        <c:axId val="-2107719192"/>
        <c:scaling>
          <c:orientation val="minMax"/>
          <c:max val="0.08"/>
        </c:scaling>
        <c:delete val="0"/>
        <c:axPos val="l"/>
        <c:majorGridlines>
          <c:spPr>
            <a:ln>
              <a:solidFill>
                <a:schemeClr val="bg1">
                  <a:lumMod val="75000"/>
                </a:schemeClr>
              </a:solidFill>
            </a:ln>
          </c:spPr>
        </c:majorGridlines>
        <c:numFmt formatCode="0%" sourceLinked="0"/>
        <c:majorTickMark val="none"/>
        <c:minorTickMark val="none"/>
        <c:tickLblPos val="nextTo"/>
        <c:crossAx val="-2107715688"/>
        <c:crosses val="autoZero"/>
        <c:crossBetween val="midCat"/>
      </c:valAx>
      <c:spPr>
        <a:noFill/>
        <a:ln w="25400">
          <a:noFill/>
        </a:ln>
      </c:spPr>
    </c:plotArea>
    <c:legend>
      <c:legendPos val="r"/>
      <c:layout>
        <c:manualLayout>
          <c:xMode val="edge"/>
          <c:yMode val="edge"/>
          <c:x val="0.24373076698745999"/>
          <c:y val="6.2185168030466802E-2"/>
          <c:w val="0.69511566054243201"/>
          <c:h val="0.23930025903624799"/>
        </c:manualLayout>
      </c:layout>
      <c:overlay val="0"/>
      <c:txPr>
        <a:bodyPr/>
        <a:lstStyle/>
        <a:p>
          <a:pPr>
            <a:defRPr sz="1600"/>
          </a:pPr>
          <a:endParaRPr lang="it-IT"/>
        </a:p>
      </c:txPr>
    </c:legend>
    <c:plotVisOnly val="1"/>
    <c:dispBlanksAs val="span"/>
    <c:showDLblsOverMax val="0"/>
  </c:chart>
  <c:spPr>
    <a:ln>
      <a:noFill/>
    </a:ln>
  </c:spPr>
  <c:txPr>
    <a:bodyPr/>
    <a:lstStyle/>
    <a:p>
      <a:pPr>
        <a:defRPr sz="1600">
          <a:latin typeface="Arial"/>
          <a:cs typeface="Arial"/>
        </a:defRPr>
      </a:pPr>
      <a:endParaRPr lang="it-IT"/>
    </a:p>
  </c:txPr>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Interest rate on fixed-income</a:t>
            </a:r>
            <a:r>
              <a:rPr lang="fr-FR" baseline="0"/>
              <a:t> claims</a:t>
            </a:r>
            <a:endParaRPr lang="fr-FR"/>
          </a:p>
        </c:rich>
      </c:tx>
      <c:layout>
        <c:manualLayout>
          <c:xMode val="edge"/>
          <c:yMode val="edge"/>
          <c:x val="0.24849098862642199"/>
          <c:y val="0"/>
        </c:manualLayout>
      </c:layout>
      <c:overlay val="0"/>
    </c:title>
    <c:autoTitleDeleted val="0"/>
    <c:plotArea>
      <c:layout>
        <c:manualLayout>
          <c:layoutTarget val="inner"/>
          <c:xMode val="edge"/>
          <c:yMode val="edge"/>
          <c:x val="5.7609682123067898E-2"/>
          <c:y val="6.8865386924673602E-2"/>
          <c:w val="0.904172761738116"/>
          <c:h val="0.85002230113392696"/>
        </c:manualLayout>
      </c:layout>
      <c:lineChart>
        <c:grouping val="standard"/>
        <c:varyColors val="0"/>
        <c:ser>
          <c:idx val="8"/>
          <c:order val="0"/>
          <c:tx>
            <c:strRef>
              <c:f>DataFig3!$S$2</c:f>
              <c:strCache>
                <c:ptCount val="1"/>
                <c:pt idx="0">
                  <c:v>Saez-Zucman aggregate </c:v>
                </c:pt>
              </c:strCache>
            </c:strRef>
          </c:tx>
          <c:spPr>
            <a:ln>
              <a:solidFill>
                <a:schemeClr val="tx1"/>
              </a:solidFill>
            </a:ln>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DataFig3!$S$8:$S$24</c:f>
              <c:numCache>
                <c:formatCode>0.0%</c:formatCode>
                <c:ptCount val="17"/>
                <c:pt idx="0">
                  <c:v>4.2432100122846664E-2</c:v>
                </c:pt>
                <c:pt idx="1">
                  <c:v>4.1279602561455332E-2</c:v>
                </c:pt>
                <c:pt idx="2">
                  <c:v>3.1039478789709845E-2</c:v>
                </c:pt>
                <c:pt idx="3">
                  <c:v>2.4941993413664109E-2</c:v>
                </c:pt>
                <c:pt idx="4">
                  <c:v>2.0935888777849101E-2</c:v>
                </c:pt>
                <c:pt idx="5">
                  <c:v>2.3152397109042464E-2</c:v>
                </c:pt>
                <c:pt idx="6">
                  <c:v>2.9199752499014828E-2</c:v>
                </c:pt>
                <c:pt idx="7">
                  <c:v>3.1777707630169849E-2</c:v>
                </c:pt>
                <c:pt idx="8">
                  <c:v>2.3809473966186753E-2</c:v>
                </c:pt>
                <c:pt idx="9">
                  <c:v>1.7251758710465654E-2</c:v>
                </c:pt>
                <c:pt idx="10">
                  <c:v>1.423472182614772E-2</c:v>
                </c:pt>
                <c:pt idx="11">
                  <c:v>1.218342034899992E-2</c:v>
                </c:pt>
                <c:pt idx="12">
                  <c:v>1.1197502487623774E-2</c:v>
                </c:pt>
                <c:pt idx="13">
                  <c:v>9.5879121936009951E-3</c:v>
                </c:pt>
                <c:pt idx="14">
                  <c:v>8.7013451100623525E-3</c:v>
                </c:pt>
                <c:pt idx="15">
                  <c:v>8.5037284039095693E-3</c:v>
                </c:pt>
                <c:pt idx="16">
                  <c:v>7.8882754568043341E-3</c:v>
                </c:pt>
              </c:numCache>
            </c:numRef>
          </c:val>
          <c:smooth val="0"/>
          <c:extLst>
            <c:ext xmlns:c16="http://schemas.microsoft.com/office/drawing/2014/chart" uri="{C3380CC4-5D6E-409C-BE32-E72D297353CC}">
              <c16:uniqueId val="{00000000-3A99-484C-83B3-B79FEB953EED}"/>
            </c:ext>
          </c:extLst>
        </c:ser>
        <c:ser>
          <c:idx val="6"/>
          <c:order val="1"/>
          <c:tx>
            <c:strRef>
              <c:f>DataFig3!$Q$2</c:f>
              <c:strCache>
                <c:ptCount val="1"/>
                <c:pt idx="0">
                  <c:v>Estates $10m-20m</c:v>
                </c:pt>
              </c:strCache>
            </c:strRef>
          </c:tx>
          <c:spPr>
            <a:ln w="38100">
              <a:solidFill>
                <a:schemeClr val="tx1"/>
              </a:solidFill>
              <a:prstDash val="dash"/>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DataFig3!$Q$8:$Q$19</c:f>
              <c:numCache>
                <c:formatCode>0.0%</c:formatCode>
                <c:ptCount val="12"/>
                <c:pt idx="0">
                  <c:v>3.855422E-2</c:v>
                </c:pt>
                <c:pt idx="1">
                  <c:v>3.5979579999999997E-2</c:v>
                </c:pt>
                <c:pt idx="2">
                  <c:v>2.5962220000000001E-2</c:v>
                </c:pt>
                <c:pt idx="3">
                  <c:v>2.2376549999999999E-2</c:v>
                </c:pt>
                <c:pt idx="4">
                  <c:v>1.9954840000000001E-2</c:v>
                </c:pt>
                <c:pt idx="5">
                  <c:v>2.5040010000000001E-2</c:v>
                </c:pt>
                <c:pt idx="6">
                  <c:v>3.0857039999999999E-2</c:v>
                </c:pt>
                <c:pt idx="7">
                  <c:v>3.1306050000000002E-2</c:v>
                </c:pt>
                <c:pt idx="8">
                  <c:v>2.5081300000000001E-2</c:v>
                </c:pt>
                <c:pt idx="9">
                  <c:v>1.5535129999999999E-2</c:v>
                </c:pt>
                <c:pt idx="10">
                  <c:v>1.659973E-2</c:v>
                </c:pt>
                <c:pt idx="11">
                  <c:v>1.5177080000000001E-2</c:v>
                </c:pt>
              </c:numCache>
            </c:numRef>
          </c:val>
          <c:smooth val="0"/>
          <c:extLst>
            <c:ext xmlns:c16="http://schemas.microsoft.com/office/drawing/2014/chart" uri="{C3380CC4-5D6E-409C-BE32-E72D297353CC}">
              <c16:uniqueId val="{00000002-3A99-484C-83B3-B79FEB953EED}"/>
            </c:ext>
          </c:extLst>
        </c:ser>
        <c:ser>
          <c:idx val="7"/>
          <c:order val="2"/>
          <c:tx>
            <c:strRef>
              <c:f>DataFig3!$R$2</c:f>
              <c:strCache>
                <c:ptCount val="1"/>
                <c:pt idx="0">
                  <c:v>Estates $20m+</c:v>
                </c:pt>
              </c:strCache>
            </c:strRef>
          </c:tx>
          <c:spPr>
            <a:ln w="38100">
              <a:solidFill>
                <a:schemeClr val="tx1"/>
              </a:solidFill>
              <a:prstDash val="sysDot"/>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DataFig3!$R$8:$R$19</c:f>
              <c:numCache>
                <c:formatCode>0.0%</c:formatCode>
                <c:ptCount val="12"/>
                <c:pt idx="0">
                  <c:v>4.3407029999999999E-2</c:v>
                </c:pt>
                <c:pt idx="1">
                  <c:v>4.3111139999999999E-2</c:v>
                </c:pt>
                <c:pt idx="2">
                  <c:v>3.4055990000000001E-2</c:v>
                </c:pt>
                <c:pt idx="3">
                  <c:v>3.5130799999999997E-2</c:v>
                </c:pt>
                <c:pt idx="4">
                  <c:v>2.487141E-2</c:v>
                </c:pt>
                <c:pt idx="5">
                  <c:v>3.2141299999999998E-2</c:v>
                </c:pt>
                <c:pt idx="6">
                  <c:v>3.4608239999999998E-2</c:v>
                </c:pt>
                <c:pt idx="7">
                  <c:v>3.5506610000000001E-2</c:v>
                </c:pt>
                <c:pt idx="8">
                  <c:v>3.8369960000000002E-2</c:v>
                </c:pt>
                <c:pt idx="9">
                  <c:v>2.6037049999999999E-2</c:v>
                </c:pt>
                <c:pt idx="10">
                  <c:v>2.1724750000000001E-2</c:v>
                </c:pt>
                <c:pt idx="11">
                  <c:v>1.8838219999999999E-2</c:v>
                </c:pt>
              </c:numCache>
            </c:numRef>
          </c:val>
          <c:smooth val="0"/>
          <c:extLst>
            <c:ext xmlns:c16="http://schemas.microsoft.com/office/drawing/2014/chart" uri="{C3380CC4-5D6E-409C-BE32-E72D297353CC}">
              <c16:uniqueId val="{00000003-3A99-484C-83B3-B79FEB953EED}"/>
            </c:ext>
          </c:extLst>
        </c:ser>
        <c:dLbls>
          <c:showLegendKey val="0"/>
          <c:showVal val="0"/>
          <c:showCatName val="0"/>
          <c:showSerName val="0"/>
          <c:showPercent val="0"/>
          <c:showBubbleSize val="0"/>
        </c:dLbls>
        <c:smooth val="0"/>
        <c:axId val="-2046408552"/>
        <c:axId val="-2046405512"/>
      </c:lineChart>
      <c:catAx>
        <c:axId val="-2046408552"/>
        <c:scaling>
          <c:orientation val="minMax"/>
        </c:scaling>
        <c:delete val="0"/>
        <c:axPos val="b"/>
        <c:numFmt formatCode="General" sourceLinked="1"/>
        <c:majorTickMark val="out"/>
        <c:minorTickMark val="none"/>
        <c:tickLblPos val="nextTo"/>
        <c:crossAx val="-2046405512"/>
        <c:crosses val="autoZero"/>
        <c:auto val="1"/>
        <c:lblAlgn val="ctr"/>
        <c:lblOffset val="100"/>
        <c:tickLblSkip val="3"/>
        <c:tickMarkSkip val="3"/>
        <c:noMultiLvlLbl val="0"/>
      </c:catAx>
      <c:valAx>
        <c:axId val="-2046405512"/>
        <c:scaling>
          <c:orientation val="minMax"/>
          <c:max val="0.08"/>
        </c:scaling>
        <c:delete val="0"/>
        <c:axPos val="l"/>
        <c:majorGridlines>
          <c:spPr>
            <a:ln>
              <a:solidFill>
                <a:schemeClr val="bg1">
                  <a:lumMod val="75000"/>
                </a:schemeClr>
              </a:solidFill>
              <a:prstDash val="sysDash"/>
            </a:ln>
          </c:spPr>
        </c:majorGridlines>
        <c:numFmt formatCode="0%" sourceLinked="0"/>
        <c:majorTickMark val="none"/>
        <c:minorTickMark val="none"/>
        <c:tickLblPos val="nextTo"/>
        <c:crossAx val="-2046408552"/>
        <c:crosses val="autoZero"/>
        <c:crossBetween val="midCat"/>
      </c:valAx>
      <c:spPr>
        <a:noFill/>
        <a:ln w="25400">
          <a:noFill/>
        </a:ln>
      </c:spPr>
    </c:plotArea>
    <c:legend>
      <c:legendPos val="r"/>
      <c:layout>
        <c:manualLayout>
          <c:xMode val="edge"/>
          <c:yMode val="edge"/>
          <c:x val="0.22447150772820099"/>
          <c:y val="8.1793011167721696E-2"/>
          <c:w val="0.69956010498687604"/>
          <c:h val="0.160868886487228"/>
        </c:manualLayout>
      </c:layout>
      <c:overlay val="0"/>
      <c:txPr>
        <a:bodyPr/>
        <a:lstStyle/>
        <a:p>
          <a:pPr>
            <a:defRPr sz="1600"/>
          </a:pPr>
          <a:endParaRPr lang="it-IT"/>
        </a:p>
      </c:txPr>
    </c:legend>
    <c:plotVisOnly val="1"/>
    <c:dispBlanksAs val="span"/>
    <c:showDLblsOverMax val="0"/>
  </c:chart>
  <c:spPr>
    <a:ln>
      <a:noFill/>
    </a:ln>
  </c:spPr>
  <c:txPr>
    <a:bodyPr/>
    <a:lstStyle/>
    <a:p>
      <a:pPr>
        <a:defRPr sz="1600">
          <a:latin typeface="Arial"/>
          <a:cs typeface="Arial"/>
        </a:defRPr>
      </a:pPr>
      <a:endParaRPr lang="it-IT"/>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Interest rate on fixed-income</a:t>
            </a:r>
            <a:r>
              <a:rPr lang="fr-FR" baseline="0"/>
              <a:t> claims</a:t>
            </a:r>
            <a:endParaRPr lang="fr-FR"/>
          </a:p>
        </c:rich>
      </c:tx>
      <c:layout>
        <c:manualLayout>
          <c:xMode val="edge"/>
          <c:yMode val="edge"/>
          <c:x val="0.24849098862642199"/>
          <c:y val="0"/>
        </c:manualLayout>
      </c:layout>
      <c:overlay val="0"/>
    </c:title>
    <c:autoTitleDeleted val="0"/>
    <c:plotArea>
      <c:layout>
        <c:manualLayout>
          <c:layoutTarget val="inner"/>
          <c:xMode val="edge"/>
          <c:yMode val="edge"/>
          <c:x val="5.7609682123067898E-2"/>
          <c:y val="6.8865386924673602E-2"/>
          <c:w val="0.904172761738116"/>
          <c:h val="0.85002230113392696"/>
        </c:manualLayout>
      </c:layout>
      <c:lineChart>
        <c:grouping val="standard"/>
        <c:varyColors val="0"/>
        <c:ser>
          <c:idx val="8"/>
          <c:order val="0"/>
          <c:tx>
            <c:strRef>
              <c:f>DataFig3!$S$2</c:f>
              <c:strCache>
                <c:ptCount val="1"/>
                <c:pt idx="0">
                  <c:v>Saez-Zucman aggregate </c:v>
                </c:pt>
              </c:strCache>
            </c:strRef>
          </c:tx>
          <c:spPr>
            <a:ln>
              <a:solidFill>
                <a:schemeClr val="tx1"/>
              </a:solidFill>
            </a:ln>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DataFig3!$S$8:$S$24</c:f>
              <c:numCache>
                <c:formatCode>0.0%</c:formatCode>
                <c:ptCount val="17"/>
                <c:pt idx="0">
                  <c:v>4.2432100122846664E-2</c:v>
                </c:pt>
                <c:pt idx="1">
                  <c:v>4.1279602561455332E-2</c:v>
                </c:pt>
                <c:pt idx="2">
                  <c:v>3.1039478789709845E-2</c:v>
                </c:pt>
                <c:pt idx="3">
                  <c:v>2.4941993413664109E-2</c:v>
                </c:pt>
                <c:pt idx="4">
                  <c:v>2.0935888777849101E-2</c:v>
                </c:pt>
                <c:pt idx="5">
                  <c:v>2.3152397109042464E-2</c:v>
                </c:pt>
                <c:pt idx="6">
                  <c:v>2.9199752499014828E-2</c:v>
                </c:pt>
                <c:pt idx="7">
                  <c:v>3.1777707630169849E-2</c:v>
                </c:pt>
                <c:pt idx="8">
                  <c:v>2.3809473966186753E-2</c:v>
                </c:pt>
                <c:pt idx="9">
                  <c:v>1.7251758710465654E-2</c:v>
                </c:pt>
                <c:pt idx="10">
                  <c:v>1.423472182614772E-2</c:v>
                </c:pt>
                <c:pt idx="11">
                  <c:v>1.218342034899992E-2</c:v>
                </c:pt>
                <c:pt idx="12">
                  <c:v>1.1197502487623774E-2</c:v>
                </c:pt>
                <c:pt idx="13">
                  <c:v>9.5879121936009951E-3</c:v>
                </c:pt>
                <c:pt idx="14">
                  <c:v>8.7013451100623525E-3</c:v>
                </c:pt>
                <c:pt idx="15">
                  <c:v>8.5037284039095693E-3</c:v>
                </c:pt>
                <c:pt idx="16">
                  <c:v>7.8882754568043341E-3</c:v>
                </c:pt>
              </c:numCache>
            </c:numRef>
          </c:val>
          <c:smooth val="0"/>
          <c:extLst>
            <c:ext xmlns:c16="http://schemas.microsoft.com/office/drawing/2014/chart" uri="{C3380CC4-5D6E-409C-BE32-E72D297353CC}">
              <c16:uniqueId val="{00000000-3A99-484C-83B3-B79FEB953EED}"/>
            </c:ext>
          </c:extLst>
        </c:ser>
        <c:ser>
          <c:idx val="6"/>
          <c:order val="1"/>
          <c:tx>
            <c:strRef>
              <c:f>DataFig3!$Q$2</c:f>
              <c:strCache>
                <c:ptCount val="1"/>
                <c:pt idx="0">
                  <c:v>Estates $10m-20m</c:v>
                </c:pt>
              </c:strCache>
            </c:strRef>
          </c:tx>
          <c:spPr>
            <a:ln w="38100">
              <a:solidFill>
                <a:schemeClr val="tx1"/>
              </a:solidFill>
              <a:prstDash val="dash"/>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DataFig3!$Q$8:$Q$19</c:f>
              <c:numCache>
                <c:formatCode>0.0%</c:formatCode>
                <c:ptCount val="12"/>
                <c:pt idx="0">
                  <c:v>3.855422E-2</c:v>
                </c:pt>
                <c:pt idx="1">
                  <c:v>3.5979579999999997E-2</c:v>
                </c:pt>
                <c:pt idx="2">
                  <c:v>2.5962220000000001E-2</c:v>
                </c:pt>
                <c:pt idx="3">
                  <c:v>2.2376549999999999E-2</c:v>
                </c:pt>
                <c:pt idx="4">
                  <c:v>1.9954840000000001E-2</c:v>
                </c:pt>
                <c:pt idx="5">
                  <c:v>2.5040010000000001E-2</c:v>
                </c:pt>
                <c:pt idx="6">
                  <c:v>3.0857039999999999E-2</c:v>
                </c:pt>
                <c:pt idx="7">
                  <c:v>3.1306050000000002E-2</c:v>
                </c:pt>
                <c:pt idx="8">
                  <c:v>2.5081300000000001E-2</c:v>
                </c:pt>
                <c:pt idx="9">
                  <c:v>1.5535129999999999E-2</c:v>
                </c:pt>
                <c:pt idx="10">
                  <c:v>1.659973E-2</c:v>
                </c:pt>
                <c:pt idx="11">
                  <c:v>1.5177080000000001E-2</c:v>
                </c:pt>
              </c:numCache>
            </c:numRef>
          </c:val>
          <c:smooth val="0"/>
          <c:extLst>
            <c:ext xmlns:c16="http://schemas.microsoft.com/office/drawing/2014/chart" uri="{C3380CC4-5D6E-409C-BE32-E72D297353CC}">
              <c16:uniqueId val="{00000002-3A99-484C-83B3-B79FEB953EED}"/>
            </c:ext>
          </c:extLst>
        </c:ser>
        <c:ser>
          <c:idx val="7"/>
          <c:order val="2"/>
          <c:tx>
            <c:strRef>
              <c:f>DataFig3!$R$2</c:f>
              <c:strCache>
                <c:ptCount val="1"/>
                <c:pt idx="0">
                  <c:v>Estates $20m+</c:v>
                </c:pt>
              </c:strCache>
            </c:strRef>
          </c:tx>
          <c:spPr>
            <a:ln w="38100">
              <a:solidFill>
                <a:schemeClr val="tx1"/>
              </a:solidFill>
              <a:prstDash val="sysDot"/>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DataFig3!$R$8:$R$19</c:f>
              <c:numCache>
                <c:formatCode>0.0%</c:formatCode>
                <c:ptCount val="12"/>
                <c:pt idx="0">
                  <c:v>4.3407029999999999E-2</c:v>
                </c:pt>
                <c:pt idx="1">
                  <c:v>4.3111139999999999E-2</c:v>
                </c:pt>
                <c:pt idx="2">
                  <c:v>3.4055990000000001E-2</c:v>
                </c:pt>
                <c:pt idx="3">
                  <c:v>3.5130799999999997E-2</c:v>
                </c:pt>
                <c:pt idx="4">
                  <c:v>2.487141E-2</c:v>
                </c:pt>
                <c:pt idx="5">
                  <c:v>3.2141299999999998E-2</c:v>
                </c:pt>
                <c:pt idx="6">
                  <c:v>3.4608239999999998E-2</c:v>
                </c:pt>
                <c:pt idx="7">
                  <c:v>3.5506610000000001E-2</c:v>
                </c:pt>
                <c:pt idx="8">
                  <c:v>3.8369960000000002E-2</c:v>
                </c:pt>
                <c:pt idx="9">
                  <c:v>2.6037049999999999E-2</c:v>
                </c:pt>
                <c:pt idx="10">
                  <c:v>2.1724750000000001E-2</c:v>
                </c:pt>
                <c:pt idx="11">
                  <c:v>1.8838219999999999E-2</c:v>
                </c:pt>
              </c:numCache>
            </c:numRef>
          </c:val>
          <c:smooth val="0"/>
          <c:extLst>
            <c:ext xmlns:c16="http://schemas.microsoft.com/office/drawing/2014/chart" uri="{C3380CC4-5D6E-409C-BE32-E72D297353CC}">
              <c16:uniqueId val="{00000003-3A99-484C-83B3-B79FEB953EED}"/>
            </c:ext>
          </c:extLst>
        </c:ser>
        <c:ser>
          <c:idx val="5"/>
          <c:order val="3"/>
          <c:tx>
            <c:strRef>
              <c:f>DataFig3!$X$2</c:f>
              <c:strCache>
                <c:ptCount val="1"/>
                <c:pt idx="0">
                  <c:v>SCF all</c:v>
                </c:pt>
              </c:strCache>
            </c:strRef>
          </c:tx>
          <c:spPr>
            <a:ln w="38100">
              <a:solidFill>
                <a:srgbClr val="FF0000"/>
              </a:solidFill>
              <a:prstDash val="solid"/>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DataFig3!$X$8:$X$24</c:f>
              <c:numCache>
                <c:formatCode>0.00%</c:formatCode>
                <c:ptCount val="17"/>
                <c:pt idx="1">
                  <c:v>3.7499999999999999E-2</c:v>
                </c:pt>
                <c:pt idx="4">
                  <c:v>2.2100000000000002E-2</c:v>
                </c:pt>
                <c:pt idx="7">
                  <c:v>2.5700000000000001E-2</c:v>
                </c:pt>
                <c:pt idx="10">
                  <c:v>1.9900000000000001E-2</c:v>
                </c:pt>
                <c:pt idx="13">
                  <c:v>1.37E-2</c:v>
                </c:pt>
                <c:pt idx="16">
                  <c:v>1.11E-2</c:v>
                </c:pt>
              </c:numCache>
            </c:numRef>
          </c:val>
          <c:smooth val="0"/>
          <c:extLst>
            <c:ext xmlns:c16="http://schemas.microsoft.com/office/drawing/2014/chart" uri="{C3380CC4-5D6E-409C-BE32-E72D297353CC}">
              <c16:uniqueId val="{00000004-3A99-484C-83B3-B79FEB953EED}"/>
            </c:ext>
          </c:extLst>
        </c:ser>
        <c:ser>
          <c:idx val="3"/>
          <c:order val="4"/>
          <c:tx>
            <c:strRef>
              <c:f>DataFig3!$Y$2</c:f>
              <c:strCache>
                <c:ptCount val="1"/>
                <c:pt idx="0">
                  <c:v>SCF top 1%</c:v>
                </c:pt>
              </c:strCache>
            </c:strRef>
          </c:tx>
          <c:spPr>
            <a:ln w="38100">
              <a:solidFill>
                <a:srgbClr val="FF0000"/>
              </a:solidFill>
              <a:prstDash val="dash"/>
            </a:ln>
            <a:effectLst/>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DataFig3!$Y$8:$Y$24</c:f>
              <c:numCache>
                <c:formatCode>0.00%</c:formatCode>
                <c:ptCount val="17"/>
                <c:pt idx="1">
                  <c:v>4.1700000000000001E-2</c:v>
                </c:pt>
                <c:pt idx="4">
                  <c:v>2.69E-2</c:v>
                </c:pt>
                <c:pt idx="7">
                  <c:v>3.5799999999999998E-2</c:v>
                </c:pt>
                <c:pt idx="10">
                  <c:v>2.3199999999999998E-2</c:v>
                </c:pt>
                <c:pt idx="13">
                  <c:v>1.9099999999999999E-2</c:v>
                </c:pt>
                <c:pt idx="16">
                  <c:v>1.67E-2</c:v>
                </c:pt>
              </c:numCache>
            </c:numRef>
          </c:val>
          <c:smooth val="0"/>
          <c:extLst>
            <c:ext xmlns:c16="http://schemas.microsoft.com/office/drawing/2014/chart" uri="{C3380CC4-5D6E-409C-BE32-E72D297353CC}">
              <c16:uniqueId val="{00000005-3A99-484C-83B3-B79FEB953EED}"/>
            </c:ext>
          </c:extLst>
        </c:ser>
        <c:dLbls>
          <c:showLegendKey val="0"/>
          <c:showVal val="0"/>
          <c:showCatName val="0"/>
          <c:showSerName val="0"/>
          <c:showPercent val="0"/>
          <c:showBubbleSize val="0"/>
        </c:dLbls>
        <c:smooth val="0"/>
        <c:axId val="-2115557240"/>
        <c:axId val="-2115586904"/>
      </c:lineChart>
      <c:catAx>
        <c:axId val="-2115557240"/>
        <c:scaling>
          <c:orientation val="minMax"/>
        </c:scaling>
        <c:delete val="0"/>
        <c:axPos val="b"/>
        <c:numFmt formatCode="General" sourceLinked="1"/>
        <c:majorTickMark val="out"/>
        <c:minorTickMark val="none"/>
        <c:tickLblPos val="nextTo"/>
        <c:crossAx val="-2115586904"/>
        <c:crosses val="autoZero"/>
        <c:auto val="1"/>
        <c:lblAlgn val="ctr"/>
        <c:lblOffset val="100"/>
        <c:tickLblSkip val="3"/>
        <c:tickMarkSkip val="3"/>
        <c:noMultiLvlLbl val="0"/>
      </c:catAx>
      <c:valAx>
        <c:axId val="-2115586904"/>
        <c:scaling>
          <c:orientation val="minMax"/>
          <c:max val="0.08"/>
        </c:scaling>
        <c:delete val="0"/>
        <c:axPos val="l"/>
        <c:majorGridlines>
          <c:spPr>
            <a:ln>
              <a:solidFill>
                <a:schemeClr val="bg1">
                  <a:lumMod val="75000"/>
                </a:schemeClr>
              </a:solidFill>
              <a:prstDash val="sysDash"/>
            </a:ln>
          </c:spPr>
        </c:majorGridlines>
        <c:numFmt formatCode="0%" sourceLinked="0"/>
        <c:majorTickMark val="none"/>
        <c:minorTickMark val="none"/>
        <c:tickLblPos val="nextTo"/>
        <c:crossAx val="-2115557240"/>
        <c:crosses val="autoZero"/>
        <c:crossBetween val="midCat"/>
      </c:valAx>
      <c:spPr>
        <a:noFill/>
        <a:ln w="25400">
          <a:noFill/>
        </a:ln>
      </c:spPr>
    </c:plotArea>
    <c:legend>
      <c:legendPos val="r"/>
      <c:layout>
        <c:manualLayout>
          <c:xMode val="edge"/>
          <c:yMode val="edge"/>
          <c:x val="0.22447150772820099"/>
          <c:y val="8.1793011167721696E-2"/>
          <c:w val="0.69956010498687604"/>
          <c:h val="0.160868886487228"/>
        </c:manualLayout>
      </c:layout>
      <c:overlay val="0"/>
      <c:txPr>
        <a:bodyPr/>
        <a:lstStyle/>
        <a:p>
          <a:pPr>
            <a:defRPr sz="1600"/>
          </a:pPr>
          <a:endParaRPr lang="it-IT"/>
        </a:p>
      </c:txPr>
    </c:legend>
    <c:plotVisOnly val="1"/>
    <c:dispBlanksAs val="span"/>
    <c:showDLblsOverMax val="0"/>
  </c:chart>
  <c:spPr>
    <a:ln>
      <a:noFill/>
    </a:ln>
  </c:spPr>
  <c:txPr>
    <a:bodyPr/>
    <a:lstStyle/>
    <a:p>
      <a:pPr>
        <a:defRPr sz="1600">
          <a:latin typeface="Arial"/>
          <a:cs typeface="Arial"/>
        </a:defRPr>
      </a:pPr>
      <a:endParaRPr lang="it-IT"/>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910290524029302E-2"/>
          <c:y val="7.1719278868421998E-2"/>
          <c:w val="0.92305522671734996"/>
          <c:h val="0.78868778280542995"/>
        </c:manualLayout>
      </c:layout>
      <c:lineChart>
        <c:grouping val="standard"/>
        <c:varyColors val="0"/>
        <c:ser>
          <c:idx val="3"/>
          <c:order val="0"/>
          <c:tx>
            <c:strRef>
              <c:f>DataFig2!$F$2</c:f>
              <c:strCache>
                <c:ptCount val="1"/>
                <c:pt idx="0">
                  <c:v>Estate multiplier (raw)</c:v>
                </c:pt>
              </c:strCache>
            </c:strRef>
          </c:tx>
          <c:spPr>
            <a:ln w="19050">
              <a:solidFill>
                <a:srgbClr val="3366FF"/>
              </a:solidFill>
            </a:ln>
          </c:spPr>
          <c:marker>
            <c:symbol val="triangle"/>
            <c:size val="8"/>
            <c:spPr>
              <a:solidFill>
                <a:sysClr val="window" lastClr="FFFFFF"/>
              </a:solidFill>
              <a:ln>
                <a:solidFill>
                  <a:srgbClr val="3366FF"/>
                </a:solidFill>
              </a:ln>
            </c:spPr>
          </c:marker>
          <c:val>
            <c:numRef>
              <c:f>DataFig2!$J$3:$J$106</c:f>
              <c:numCache>
                <c:formatCode>0.0%</c:formatCode>
                <c:ptCount val="104"/>
                <c:pt idx="3">
                  <c:v>0.21182821373190647</c:v>
                </c:pt>
                <c:pt idx="4">
                  <c:v>0.1947535594778336</c:v>
                </c:pt>
                <c:pt idx="5">
                  <c:v>0.2026085498765943</c:v>
                </c:pt>
                <c:pt idx="6">
                  <c:v>0.22663759054345456</c:v>
                </c:pt>
                <c:pt idx="7">
                  <c:v>0.20681607640051583</c:v>
                </c:pt>
                <c:pt idx="8">
                  <c:v>0.177606230450709</c:v>
                </c:pt>
                <c:pt idx="9">
                  <c:v>0.17747587858392161</c:v>
                </c:pt>
                <c:pt idx="10">
                  <c:v>0.18035104013676725</c:v>
                </c:pt>
                <c:pt idx="11">
                  <c:v>0.19217127346160287</c:v>
                </c:pt>
                <c:pt idx="12">
                  <c:v>0.18656846912250719</c:v>
                </c:pt>
                <c:pt idx="13">
                  <c:v>0.18603017175531908</c:v>
                </c:pt>
                <c:pt idx="14">
                  <c:v>0.21496840575546849</c:v>
                </c:pt>
                <c:pt idx="15">
                  <c:v>0.1989660574818351</c:v>
                </c:pt>
                <c:pt idx="16">
                  <c:v>0.21000694617901752</c:v>
                </c:pt>
                <c:pt idx="17">
                  <c:v>0.23127025729731437</c:v>
                </c:pt>
                <c:pt idx="18">
                  <c:v>0.19010277653408555</c:v>
                </c:pt>
                <c:pt idx="19">
                  <c:v>0.14821019925725556</c:v>
                </c:pt>
                <c:pt idx="20">
                  <c:v>0.1640814152260188</c:v>
                </c:pt>
                <c:pt idx="21">
                  <c:v>0.15065266094109908</c:v>
                </c:pt>
                <c:pt idx="22">
                  <c:v>0.15121865942380014</c:v>
                </c:pt>
                <c:pt idx="23">
                  <c:v>0.16805870962274741</c:v>
                </c:pt>
                <c:pt idx="24">
                  <c:v>0.1435136882190039</c:v>
                </c:pt>
                <c:pt idx="25">
                  <c:v>0.14271136755838509</c:v>
                </c:pt>
                <c:pt idx="26">
                  <c:v>0.13319467663676979</c:v>
                </c:pt>
                <c:pt idx="27">
                  <c:v>0.12548911566179824</c:v>
                </c:pt>
                <c:pt idx="28">
                  <c:v>0.12475731805975139</c:v>
                </c:pt>
                <c:pt idx="29">
                  <c:v>0.11435329708240126</c:v>
                </c:pt>
                <c:pt idx="30">
                  <c:v>0.11097246372235148</c:v>
                </c:pt>
                <c:pt idx="31">
                  <c:v>0.11561453859146981</c:v>
                </c:pt>
                <c:pt idx="32">
                  <c:v>0.10704531759149397</c:v>
                </c:pt>
                <c:pt idx="33">
                  <c:v>0.10450684392034203</c:v>
                </c:pt>
                <c:pt idx="34">
                  <c:v>0.10415503350747692</c:v>
                </c:pt>
                <c:pt idx="35">
                  <c:v>9.5894195219824799E-2</c:v>
                </c:pt>
                <c:pt idx="36">
                  <c:v>9.1675820639520789E-2</c:v>
                </c:pt>
                <c:pt idx="37">
                  <c:v>9.371833505520212E-2</c:v>
                </c:pt>
                <c:pt idx="40">
                  <c:v>9.8913499611458316E-2</c:v>
                </c:pt>
                <c:pt idx="41">
                  <c:v>9.7588729789328824E-2</c:v>
                </c:pt>
                <c:pt idx="43">
                  <c:v>0.10666774368583797</c:v>
                </c:pt>
                <c:pt idx="45">
                  <c:v>0.1025617676165603</c:v>
                </c:pt>
                <c:pt idx="47">
                  <c:v>0.1073147513938891</c:v>
                </c:pt>
                <c:pt idx="49">
                  <c:v>0.10509239320127793</c:v>
                </c:pt>
                <c:pt idx="52">
                  <c:v>0.11138162637824391</c:v>
                </c:pt>
                <c:pt idx="56">
                  <c:v>0.10134815923214387</c:v>
                </c:pt>
                <c:pt idx="59">
                  <c:v>0.10037684386219488</c:v>
                </c:pt>
                <c:pt idx="63">
                  <c:v>7.7232926516130604E-2</c:v>
                </c:pt>
                <c:pt idx="68">
                  <c:v>7.7726786830552674E-2</c:v>
                </c:pt>
                <c:pt idx="69">
                  <c:v>7.8301819300812564E-2</c:v>
                </c:pt>
                <c:pt idx="70">
                  <c:v>9.1233038969616709E-2</c:v>
                </c:pt>
                <c:pt idx="71">
                  <c:v>9.3526438238784662E-2</c:v>
                </c:pt>
                <c:pt idx="72">
                  <c:v>0.10510393866594732</c:v>
                </c:pt>
                <c:pt idx="73">
                  <c:v>0.10782557607650003</c:v>
                </c:pt>
                <c:pt idx="74">
                  <c:v>0.10515367373054565</c:v>
                </c:pt>
                <c:pt idx="75">
                  <c:v>0.10643742622734638</c:v>
                </c:pt>
                <c:pt idx="76">
                  <c:v>0.11286180850615259</c:v>
                </c:pt>
                <c:pt idx="77">
                  <c:v>0.10768899841181373</c:v>
                </c:pt>
                <c:pt idx="78">
                  <c:v>0.11190384748497917</c:v>
                </c:pt>
                <c:pt idx="79">
                  <c:v>0.11295167792823184</c:v>
                </c:pt>
                <c:pt idx="80">
                  <c:v>0.11108278804976184</c:v>
                </c:pt>
                <c:pt idx="81">
                  <c:v>0.1165302813305376</c:v>
                </c:pt>
                <c:pt idx="82">
                  <c:v>0.12204569269442589</c:v>
                </c:pt>
                <c:pt idx="83">
                  <c:v>0.12152775972173394</c:v>
                </c:pt>
                <c:pt idx="84">
                  <c:v>0.12079612992852315</c:v>
                </c:pt>
                <c:pt idx="85">
                  <c:v>0.129041657175542</c:v>
                </c:pt>
                <c:pt idx="86">
                  <c:v>0.13046608476243124</c:v>
                </c:pt>
                <c:pt idx="87">
                  <c:v>0.12741772529464207</c:v>
                </c:pt>
                <c:pt idx="88">
                  <c:v>0.14291907620200683</c:v>
                </c:pt>
                <c:pt idx="89">
                  <c:v>0.14555130469968952</c:v>
                </c:pt>
                <c:pt idx="90">
                  <c:v>0.13983831952539766</c:v>
                </c:pt>
                <c:pt idx="91">
                  <c:v>0.133067767649757</c:v>
                </c:pt>
                <c:pt idx="92">
                  <c:v>0.13730636053635892</c:v>
                </c:pt>
                <c:pt idx="93">
                  <c:v>0.13886427631537715</c:v>
                </c:pt>
                <c:pt idx="94">
                  <c:v>0.13448226120408496</c:v>
                </c:pt>
                <c:pt idx="95">
                  <c:v>0.13769633415417176</c:v>
                </c:pt>
                <c:pt idx="96">
                  <c:v>0.14761934103168878</c:v>
                </c:pt>
                <c:pt idx="98">
                  <c:v>0.16995964679355416</c:v>
                </c:pt>
                <c:pt idx="99">
                  <c:v>0.16102948083564148</c:v>
                </c:pt>
              </c:numCache>
            </c:numRef>
          </c:val>
          <c:smooth val="0"/>
          <c:extLst>
            <c:ext xmlns:c16="http://schemas.microsoft.com/office/drawing/2014/chart" uri="{C3380CC4-5D6E-409C-BE32-E72D297353CC}">
              <c16:uniqueId val="{00000000-6CCD-2844-903D-4AEEC15183E1}"/>
            </c:ext>
          </c:extLst>
        </c:ser>
        <c:ser>
          <c:idx val="0"/>
          <c:order val="1"/>
          <c:tx>
            <c:strRef>
              <c:f>DataFig2!$B$2</c:f>
              <c:strCache>
                <c:ptCount val="1"/>
                <c:pt idx="0">
                  <c:v>Capitalization (SZ updated by PSZ). Tax units.</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DataFig2!$B$3:$B$106</c:f>
              <c:numCache>
                <c:formatCode>0.0%</c:formatCode>
                <c:ptCount val="104"/>
                <c:pt idx="0">
                  <c:v>0.23328247640666205</c:v>
                </c:pt>
                <c:pt idx="1">
                  <c:v>0.22711338461329897</c:v>
                </c:pt>
                <c:pt idx="2">
                  <c:v>0.23846078978147769</c:v>
                </c:pt>
                <c:pt idx="3">
                  <c:v>0.25628508269732053</c:v>
                </c:pt>
                <c:pt idx="4">
                  <c:v>0.21605509730967043</c:v>
                </c:pt>
                <c:pt idx="5">
                  <c:v>0.16991326870644263</c:v>
                </c:pt>
                <c:pt idx="6">
                  <c:v>0.1770799972832135</c:v>
                </c:pt>
                <c:pt idx="7">
                  <c:v>0.13918518498828281</c:v>
                </c:pt>
                <c:pt idx="8">
                  <c:v>0.14810595866851911</c:v>
                </c:pt>
                <c:pt idx="9">
                  <c:v>0.17106730527479527</c:v>
                </c:pt>
                <c:pt idx="10">
                  <c:v>0.14575440615545215</c:v>
                </c:pt>
                <c:pt idx="11">
                  <c:v>0.15866579207855155</c:v>
                </c:pt>
                <c:pt idx="12">
                  <c:v>0.17602913752365162</c:v>
                </c:pt>
                <c:pt idx="13">
                  <c:v>0.18958212259611312</c:v>
                </c:pt>
                <c:pt idx="14">
                  <c:v>0.20673353897819888</c:v>
                </c:pt>
                <c:pt idx="15">
                  <c:v>0.23414550143942511</c:v>
                </c:pt>
                <c:pt idx="16">
                  <c:v>0.24319366031412501</c:v>
                </c:pt>
                <c:pt idx="17">
                  <c:v>0.19385823361060925</c:v>
                </c:pt>
                <c:pt idx="18">
                  <c:v>0.15884831694871271</c:v>
                </c:pt>
                <c:pt idx="19">
                  <c:v>0.16443584566868286</c:v>
                </c:pt>
                <c:pt idx="20">
                  <c:v>0.18314846021306289</c:v>
                </c:pt>
                <c:pt idx="21">
                  <c:v>0.1814531416173466</c:v>
                </c:pt>
                <c:pt idx="22">
                  <c:v>0.1804657188363383</c:v>
                </c:pt>
                <c:pt idx="23">
                  <c:v>0.18673899425090731</c:v>
                </c:pt>
                <c:pt idx="24">
                  <c:v>0.18744953687046892</c:v>
                </c:pt>
                <c:pt idx="25">
                  <c:v>0.1656995658941561</c:v>
                </c:pt>
                <c:pt idx="26">
                  <c:v>0.16604431004219217</c:v>
                </c:pt>
                <c:pt idx="27">
                  <c:v>0.15115523455554858</c:v>
                </c:pt>
                <c:pt idx="28">
                  <c:v>0.13023435911040884</c:v>
                </c:pt>
                <c:pt idx="29">
                  <c:v>0.12406570800557849</c:v>
                </c:pt>
                <c:pt idx="30">
                  <c:v>0.11877606818113808</c:v>
                </c:pt>
                <c:pt idx="31">
                  <c:v>0.10656666968583349</c:v>
                </c:pt>
                <c:pt idx="32">
                  <c:v>0.10474162340509068</c:v>
                </c:pt>
                <c:pt idx="33">
                  <c:v>9.7320141696458862E-2</c:v>
                </c:pt>
                <c:pt idx="34">
                  <c:v>9.6464524607844646E-2</c:v>
                </c:pt>
                <c:pt idx="35">
                  <c:v>9.5314402946335128E-2</c:v>
                </c:pt>
                <c:pt idx="36">
                  <c:v>9.2573446238238086E-2</c:v>
                </c:pt>
                <c:pt idx="37">
                  <c:v>9.8027292008245434E-2</c:v>
                </c:pt>
                <c:pt idx="38">
                  <c:v>9.2602830981169559E-2</c:v>
                </c:pt>
                <c:pt idx="39">
                  <c:v>9.1353000753724961E-2</c:v>
                </c:pt>
                <c:pt idx="40">
                  <c:v>8.6002569217767375E-2</c:v>
                </c:pt>
                <c:pt idx="41">
                  <c:v>8.8579197233935286E-2</c:v>
                </c:pt>
                <c:pt idx="42">
                  <c:v>9.2685637648697916E-2</c:v>
                </c:pt>
                <c:pt idx="43">
                  <c:v>9.3872967731250298E-2</c:v>
                </c:pt>
                <c:pt idx="44">
                  <c:v>9.1422795427498843E-2</c:v>
                </c:pt>
                <c:pt idx="45">
                  <c:v>8.9231040543739926E-2</c:v>
                </c:pt>
                <c:pt idx="46">
                  <c:v>9.1395587343885559E-2</c:v>
                </c:pt>
                <c:pt idx="47">
                  <c:v>9.4694823736877209E-2</c:v>
                </c:pt>
                <c:pt idx="48">
                  <c:v>9.6656750650301423E-2</c:v>
                </c:pt>
                <c:pt idx="49">
                  <c:v>9.4888680143141085E-2</c:v>
                </c:pt>
                <c:pt idx="50">
                  <c:v>9.3034964580333099E-2</c:v>
                </c:pt>
                <c:pt idx="51">
                  <c:v>9.1182190791104095E-2</c:v>
                </c:pt>
                <c:pt idx="52">
                  <c:v>9.2566441286797793E-2</c:v>
                </c:pt>
                <c:pt idx="53">
                  <c:v>9.395070795345134E-2</c:v>
                </c:pt>
                <c:pt idx="54">
                  <c:v>9.1304133204740665E-2</c:v>
                </c:pt>
                <c:pt idx="55">
                  <c:v>9.3707277060562977E-2</c:v>
                </c:pt>
                <c:pt idx="56">
                  <c:v>9.2431194431420796E-2</c:v>
                </c:pt>
                <c:pt idx="57">
                  <c:v>8.8930595701989718E-2</c:v>
                </c:pt>
                <c:pt idx="58">
                  <c:v>8.5676859808814759E-2</c:v>
                </c:pt>
                <c:pt idx="59">
                  <c:v>8.084544438604585E-2</c:v>
                </c:pt>
                <c:pt idx="60">
                  <c:v>7.5577635702186147E-2</c:v>
                </c:pt>
                <c:pt idx="61">
                  <c:v>7.3336177734419458E-2</c:v>
                </c:pt>
                <c:pt idx="62">
                  <c:v>7.029199271493615E-2</c:v>
                </c:pt>
                <c:pt idx="63">
                  <c:v>6.7906181208336691E-2</c:v>
                </c:pt>
                <c:pt idx="64">
                  <c:v>6.7385203042131539E-2</c:v>
                </c:pt>
                <c:pt idx="65">
                  <c:v>6.7928124625534506E-2</c:v>
                </c:pt>
                <c:pt idx="66">
                  <c:v>7.3237957138821447E-2</c:v>
                </c:pt>
                <c:pt idx="67">
                  <c:v>7.4562128522443441E-2</c:v>
                </c:pt>
                <c:pt idx="68">
                  <c:v>8.1891972259261772E-2</c:v>
                </c:pt>
                <c:pt idx="69">
                  <c:v>8.6964534682683448E-2</c:v>
                </c:pt>
                <c:pt idx="70">
                  <c:v>8.1724878080873697E-2</c:v>
                </c:pt>
                <c:pt idx="71">
                  <c:v>8.4904183280893289E-2</c:v>
                </c:pt>
                <c:pt idx="72">
                  <c:v>8.84636248979771E-2</c:v>
                </c:pt>
                <c:pt idx="73">
                  <c:v>8.3860183259299462E-2</c:v>
                </c:pt>
                <c:pt idx="74">
                  <c:v>9.5966737965709231E-2</c:v>
                </c:pt>
                <c:pt idx="75">
                  <c:v>0.11210743574847949</c:v>
                </c:pt>
                <c:pt idx="76">
                  <c:v>0.11094438179307504</c:v>
                </c:pt>
                <c:pt idx="77">
                  <c:v>0.1118342291047812</c:v>
                </c:pt>
                <c:pt idx="78">
                  <c:v>0.10674095914498168</c:v>
                </c:pt>
                <c:pt idx="79">
                  <c:v>0.11654614788774355</c:v>
                </c:pt>
                <c:pt idx="80">
                  <c:v>0.11857358168157417</c:v>
                </c:pt>
                <c:pt idx="81">
                  <c:v>0.11729324861656715</c:v>
                </c:pt>
                <c:pt idx="82">
                  <c:v>0.11946863744584499</c:v>
                </c:pt>
                <c:pt idx="83">
                  <c:v>0.1271937686284027</c:v>
                </c:pt>
                <c:pt idx="84">
                  <c:v>0.13558760029271408</c:v>
                </c:pt>
                <c:pt idx="85">
                  <c:v>0.14170849986874184</c:v>
                </c:pt>
                <c:pt idx="86">
                  <c:v>0.14577870464404311</c:v>
                </c:pt>
                <c:pt idx="87">
                  <c:v>0.15370295200973955</c:v>
                </c:pt>
                <c:pt idx="88">
                  <c:v>0.15241700826801566</c:v>
                </c:pt>
                <c:pt idx="89">
                  <c:v>0.14281969550811557</c:v>
                </c:pt>
                <c:pt idx="90">
                  <c:v>0.14467203684244773</c:v>
                </c:pt>
                <c:pt idx="91">
                  <c:v>0.15336915406094767</c:v>
                </c:pt>
                <c:pt idx="92">
                  <c:v>0.16030427958035678</c:v>
                </c:pt>
                <c:pt idx="93">
                  <c:v>0.16516293064199711</c:v>
                </c:pt>
                <c:pt idx="94">
                  <c:v>0.17468240110603914</c:v>
                </c:pt>
                <c:pt idx="95">
                  <c:v>0.18910611322521326</c:v>
                </c:pt>
                <c:pt idx="96">
                  <c:v>0.1904261489892865</c:v>
                </c:pt>
                <c:pt idx="97">
                  <c:v>0.20697067976663855</c:v>
                </c:pt>
                <c:pt idx="98">
                  <c:v>0.20094082440983713</c:v>
                </c:pt>
                <c:pt idx="99">
                  <c:v>0.21279789805750549</c:v>
                </c:pt>
                <c:pt idx="100">
                  <c:v>0.19949005596162539</c:v>
                </c:pt>
                <c:pt idx="101">
                  <c:v>0.20054356247757571</c:v>
                </c:pt>
                <c:pt idx="102">
                  <c:v>0.19942926549121198</c:v>
                </c:pt>
                <c:pt idx="103">
                  <c:v>0.19610738356232638</c:v>
                </c:pt>
              </c:numCache>
            </c:numRef>
          </c:val>
          <c:smooth val="0"/>
          <c:extLst>
            <c:ext xmlns:c16="http://schemas.microsoft.com/office/drawing/2014/chart" uri="{C3380CC4-5D6E-409C-BE32-E72D297353CC}">
              <c16:uniqueId val="{00000001-6CCD-2844-903D-4AEEC15183E1}"/>
            </c:ext>
          </c:extLst>
        </c:ser>
        <c:ser>
          <c:idx val="2"/>
          <c:order val="2"/>
          <c:tx>
            <c:strRef>
              <c:f>DataFig2!$E$2</c:f>
              <c:strCache>
                <c:ptCount val="1"/>
                <c:pt idx="0">
                  <c:v>Capitalization revised</c:v>
                </c:pt>
              </c:strCache>
            </c:strRef>
          </c:tx>
          <c:spPr>
            <a:ln w="19050">
              <a:solidFill>
                <a:sysClr val="windowText" lastClr="000000">
                  <a:lumMod val="50000"/>
                  <a:lumOff val="50000"/>
                </a:sysClr>
              </a:solidFill>
            </a:ln>
          </c:spPr>
          <c:marker>
            <c:symbol val="circle"/>
            <c:size val="8"/>
            <c:spPr>
              <a:solidFill>
                <a:sysClr val="windowText" lastClr="000000">
                  <a:lumMod val="50000"/>
                  <a:lumOff val="50000"/>
                </a:sysClr>
              </a:solidFill>
              <a:ln>
                <a:solidFill>
                  <a:sysClr val="windowText" lastClr="000000">
                    <a:lumMod val="50000"/>
                    <a:lumOff val="50000"/>
                  </a:sysClr>
                </a:solidFill>
              </a:ln>
            </c:spPr>
          </c:marker>
          <c:val>
            <c:numRef>
              <c:f>DataFig2!$E$3:$E$106</c:f>
              <c:numCache>
                <c:formatCode>0.0%</c:formatCode>
                <c:ptCount val="104"/>
                <c:pt idx="49">
                  <c:v>9.6737062036915414E-2</c:v>
                </c:pt>
                <c:pt idx="50">
                  <c:v>9.4928454782934088E-2</c:v>
                </c:pt>
                <c:pt idx="51">
                  <c:v>9.3122658673362502E-2</c:v>
                </c:pt>
                <c:pt idx="52">
                  <c:v>9.478243720033612E-2</c:v>
                </c:pt>
                <c:pt idx="53">
                  <c:v>9.7065968232419989E-2</c:v>
                </c:pt>
                <c:pt idx="54">
                  <c:v>9.4547909065441638E-2</c:v>
                </c:pt>
                <c:pt idx="55">
                  <c:v>9.6783168648572823E-2</c:v>
                </c:pt>
                <c:pt idx="56">
                  <c:v>9.5626282000493806E-2</c:v>
                </c:pt>
                <c:pt idx="57">
                  <c:v>9.2518334509870917E-2</c:v>
                </c:pt>
                <c:pt idx="58">
                  <c:v>8.9618377166316432E-2</c:v>
                </c:pt>
                <c:pt idx="59">
                  <c:v>8.4761970608846757E-2</c:v>
                </c:pt>
                <c:pt idx="60">
                  <c:v>8.0280140063284988E-2</c:v>
                </c:pt>
                <c:pt idx="61">
                  <c:v>7.9973733032295075E-2</c:v>
                </c:pt>
                <c:pt idx="62">
                  <c:v>7.7798921698533502E-2</c:v>
                </c:pt>
                <c:pt idx="63">
                  <c:v>7.5553361997886814E-2</c:v>
                </c:pt>
                <c:pt idx="64">
                  <c:v>7.5466440941894808E-2</c:v>
                </c:pt>
                <c:pt idx="65">
                  <c:v>7.6896426748729318E-2</c:v>
                </c:pt>
                <c:pt idx="66">
                  <c:v>8.3084332482045012E-2</c:v>
                </c:pt>
                <c:pt idx="67">
                  <c:v>8.4943553411037709E-2</c:v>
                </c:pt>
                <c:pt idx="68">
                  <c:v>9.3173891301740613E-2</c:v>
                </c:pt>
                <c:pt idx="69">
                  <c:v>9.9664727247968959E-2</c:v>
                </c:pt>
                <c:pt idx="70">
                  <c:v>9.3311522590318441E-2</c:v>
                </c:pt>
                <c:pt idx="71">
                  <c:v>9.6109027594973209E-2</c:v>
                </c:pt>
                <c:pt idx="72">
                  <c:v>9.8514295158057097E-2</c:v>
                </c:pt>
                <c:pt idx="73">
                  <c:v>9.1968723539577815E-2</c:v>
                </c:pt>
                <c:pt idx="74">
                  <c:v>0.10384127350690607</c:v>
                </c:pt>
                <c:pt idx="75">
                  <c:v>0.12243197848215744</c:v>
                </c:pt>
                <c:pt idx="76">
                  <c:v>0.11987178314545677</c:v>
                </c:pt>
                <c:pt idx="77">
                  <c:v>0.12064744692413491</c:v>
                </c:pt>
                <c:pt idx="78">
                  <c:v>0.11452810215336931</c:v>
                </c:pt>
                <c:pt idx="79">
                  <c:v>0.12448685028440318</c:v>
                </c:pt>
                <c:pt idx="80">
                  <c:v>0.12591546985402119</c:v>
                </c:pt>
                <c:pt idx="81">
                  <c:v>0.12514344104000319</c:v>
                </c:pt>
                <c:pt idx="82">
                  <c:v>0.12745397695124655</c:v>
                </c:pt>
                <c:pt idx="83">
                  <c:v>0.13184794457774543</c:v>
                </c:pt>
                <c:pt idx="84">
                  <c:v>0.14143151052625544</c:v>
                </c:pt>
                <c:pt idx="85">
                  <c:v>0.14814344248668343</c:v>
                </c:pt>
                <c:pt idx="86">
                  <c:v>0.15106307592082108</c:v>
                </c:pt>
                <c:pt idx="87">
                  <c:v>0.16131610382611328</c:v>
                </c:pt>
                <c:pt idx="88">
                  <c:v>0.15996370853705599</c:v>
                </c:pt>
                <c:pt idx="89">
                  <c:v>0.14843699292321091</c:v>
                </c:pt>
                <c:pt idx="90">
                  <c:v>0.14369210631844692</c:v>
                </c:pt>
                <c:pt idx="91">
                  <c:v>0.15485249263931344</c:v>
                </c:pt>
                <c:pt idx="92">
                  <c:v>0.15696960839166013</c:v>
                </c:pt>
                <c:pt idx="93">
                  <c:v>0.16751645874731871</c:v>
                </c:pt>
                <c:pt idx="94">
                  <c:v>0.17910571421959687</c:v>
                </c:pt>
                <c:pt idx="95">
                  <c:v>0.18086099093523761</c:v>
                </c:pt>
                <c:pt idx="96">
                  <c:v>0.18091468472554792</c:v>
                </c:pt>
                <c:pt idx="97">
                  <c:v>0.19174546705181833</c:v>
                </c:pt>
                <c:pt idx="98">
                  <c:v>0.18413927904807434</c:v>
                </c:pt>
                <c:pt idx="99">
                  <c:v>0.18966626846939716</c:v>
                </c:pt>
                <c:pt idx="100">
                  <c:v>0.17860944265920484</c:v>
                </c:pt>
                <c:pt idx="101">
                  <c:v>0.18250885580897708</c:v>
                </c:pt>
                <c:pt idx="102">
                  <c:v>0.18143220600237903</c:v>
                </c:pt>
                <c:pt idx="103">
                  <c:v>0.17829205914066676</c:v>
                </c:pt>
              </c:numCache>
            </c:numRef>
          </c:val>
          <c:smooth val="0"/>
          <c:extLst>
            <c:ext xmlns:c16="http://schemas.microsoft.com/office/drawing/2014/chart" uri="{C3380CC4-5D6E-409C-BE32-E72D297353CC}">
              <c16:uniqueId val="{00000002-6CCD-2844-903D-4AEEC15183E1}"/>
            </c:ext>
          </c:extLst>
        </c:ser>
        <c:ser>
          <c:idx val="1"/>
          <c:order val="3"/>
          <c:tx>
            <c:strRef>
              <c:f>DataFig2!$D$2</c:f>
              <c:strCache>
                <c:ptCount val="1"/>
                <c:pt idx="0">
                  <c:v>SCF+Forbes (tax units)</c:v>
                </c:pt>
              </c:strCache>
            </c:strRef>
          </c:tx>
          <c:spPr>
            <a:ln w="19050">
              <a:solidFill>
                <a:srgbClr val="FF0000"/>
              </a:solidFill>
            </a:ln>
          </c:spPr>
          <c:marker>
            <c:symbol val="diamond"/>
            <c:size val="9"/>
            <c:spPr>
              <a:solidFill>
                <a:srgbClr val="FF0000"/>
              </a:solidFill>
              <a:ln>
                <a:solidFill>
                  <a:srgbClr val="FF0000"/>
                </a:solidFill>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DataFig2!$D$3:$D$106</c:f>
              <c:numCache>
                <c:formatCode>0.0%</c:formatCode>
                <c:ptCount val="104"/>
                <c:pt idx="76">
                  <c:v>0.1316252</c:v>
                </c:pt>
                <c:pt idx="79">
                  <c:v>0.13717799999999997</c:v>
                </c:pt>
                <c:pt idx="82">
                  <c:v>0.16151879999999999</c:v>
                </c:pt>
                <c:pt idx="85">
                  <c:v>0.15938230000000006</c:v>
                </c:pt>
                <c:pt idx="88">
                  <c:v>0.1394687</c:v>
                </c:pt>
                <c:pt idx="91">
                  <c:v>0.14986299999999997</c:v>
                </c:pt>
                <c:pt idx="94">
                  <c:v>0.16099529999999998</c:v>
                </c:pt>
                <c:pt idx="97">
                  <c:v>0.16206010000000001</c:v>
                </c:pt>
                <c:pt idx="100">
                  <c:v>0.17494439999999997</c:v>
                </c:pt>
                <c:pt idx="103">
                  <c:v>0.19345509999999996</c:v>
                </c:pt>
              </c:numCache>
            </c:numRef>
          </c:val>
          <c:smooth val="0"/>
          <c:extLst>
            <c:ext xmlns:c16="http://schemas.microsoft.com/office/drawing/2014/chart" uri="{C3380CC4-5D6E-409C-BE32-E72D297353CC}">
              <c16:uniqueId val="{00000003-6CCD-2844-903D-4AEEC15183E1}"/>
            </c:ext>
          </c:extLst>
        </c:ser>
        <c:dLbls>
          <c:showLegendKey val="0"/>
          <c:showVal val="0"/>
          <c:showCatName val="0"/>
          <c:showSerName val="0"/>
          <c:showPercent val="0"/>
          <c:showBubbleSize val="0"/>
        </c:dLbls>
        <c:marker val="1"/>
        <c:smooth val="0"/>
        <c:axId val="-2043839576"/>
        <c:axId val="-2044081512"/>
      </c:lineChart>
      <c:catAx>
        <c:axId val="-2043839576"/>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4081512"/>
        <c:crosses val="autoZero"/>
        <c:auto val="1"/>
        <c:lblAlgn val="ctr"/>
        <c:lblOffset val="100"/>
        <c:tickLblSkip val="5"/>
        <c:tickMarkSkip val="5"/>
        <c:noMultiLvlLbl val="0"/>
      </c:catAx>
      <c:valAx>
        <c:axId val="-2044081512"/>
        <c:scaling>
          <c:orientation val="minMax"/>
          <c:max val="0.26"/>
          <c:min val="0"/>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043839576"/>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Interest rate on fixed-income claims</a:t>
            </a:r>
          </a:p>
        </c:rich>
      </c:tx>
      <c:layout>
        <c:manualLayout>
          <c:xMode val="edge"/>
          <c:yMode val="edge"/>
          <c:x val="0.22485653870417499"/>
          <c:y val="0"/>
        </c:manualLayout>
      </c:layout>
      <c:overlay val="0"/>
    </c:title>
    <c:autoTitleDeleted val="0"/>
    <c:plotArea>
      <c:layout>
        <c:manualLayout>
          <c:layoutTarget val="inner"/>
          <c:xMode val="edge"/>
          <c:yMode val="edge"/>
          <c:x val="5.7609682123067898E-2"/>
          <c:y val="7.9758633112037403E-2"/>
          <c:w val="0.90403058482674803"/>
          <c:h val="0.82387851028425396"/>
        </c:manualLayout>
      </c:layout>
      <c:lineChart>
        <c:grouping val="standard"/>
        <c:varyColors val="0"/>
        <c:ser>
          <c:idx val="8"/>
          <c:order val="0"/>
          <c:tx>
            <c:strRef>
              <c:f>DataFig3!$S$2</c:f>
              <c:strCache>
                <c:ptCount val="1"/>
                <c:pt idx="0">
                  <c:v>Saez-Zucman aggregate </c:v>
                </c:pt>
              </c:strCache>
            </c:strRef>
          </c:tx>
          <c:spPr>
            <a:ln>
              <a:solidFill>
                <a:schemeClr val="tx1"/>
              </a:solidFill>
            </a:ln>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DataFig3!$S$8:$S$24</c:f>
              <c:numCache>
                <c:formatCode>0.0%</c:formatCode>
                <c:ptCount val="17"/>
                <c:pt idx="0">
                  <c:v>4.2432100122846664E-2</c:v>
                </c:pt>
                <c:pt idx="1">
                  <c:v>4.1279602561455332E-2</c:v>
                </c:pt>
                <c:pt idx="2">
                  <c:v>3.1039478789709845E-2</c:v>
                </c:pt>
                <c:pt idx="3">
                  <c:v>2.4941993413664109E-2</c:v>
                </c:pt>
                <c:pt idx="4">
                  <c:v>2.0935888777849101E-2</c:v>
                </c:pt>
                <c:pt idx="5">
                  <c:v>2.3152397109042464E-2</c:v>
                </c:pt>
                <c:pt idx="6">
                  <c:v>2.9199752499014828E-2</c:v>
                </c:pt>
                <c:pt idx="7">
                  <c:v>3.1777707630169849E-2</c:v>
                </c:pt>
                <c:pt idx="8">
                  <c:v>2.3809473966186753E-2</c:v>
                </c:pt>
                <c:pt idx="9">
                  <c:v>1.7251758710465654E-2</c:v>
                </c:pt>
                <c:pt idx="10">
                  <c:v>1.423472182614772E-2</c:v>
                </c:pt>
                <c:pt idx="11">
                  <c:v>1.218342034899992E-2</c:v>
                </c:pt>
                <c:pt idx="12">
                  <c:v>1.1197502487623774E-2</c:v>
                </c:pt>
                <c:pt idx="13">
                  <c:v>9.5879121936009951E-3</c:v>
                </c:pt>
                <c:pt idx="14">
                  <c:v>8.7013451100623525E-3</c:v>
                </c:pt>
                <c:pt idx="15">
                  <c:v>8.5037284039095693E-3</c:v>
                </c:pt>
                <c:pt idx="16">
                  <c:v>7.8882754568043341E-3</c:v>
                </c:pt>
              </c:numCache>
            </c:numRef>
          </c:val>
          <c:smooth val="0"/>
          <c:extLst>
            <c:ext xmlns:c16="http://schemas.microsoft.com/office/drawing/2014/chart" uri="{C3380CC4-5D6E-409C-BE32-E72D297353CC}">
              <c16:uniqueId val="{00000000-59C8-6343-AF11-9B534375D651}"/>
            </c:ext>
          </c:extLst>
        </c:ser>
        <c:ser>
          <c:idx val="0"/>
          <c:order val="1"/>
          <c:tx>
            <c:strRef>
              <c:f>DataFig3!$V$2</c:f>
              <c:strCache>
                <c:ptCount val="1"/>
                <c:pt idx="0">
                  <c:v>Moody AAA</c:v>
                </c:pt>
              </c:strCache>
            </c:strRef>
          </c:tx>
          <c:spPr>
            <a:ln>
              <a:solidFill>
                <a:srgbClr val="3366FF"/>
              </a:solidFill>
            </a:ln>
          </c:spPr>
          <c:marker>
            <c:spPr>
              <a:solidFill>
                <a:srgbClr val="3366FF"/>
              </a:solidFill>
              <a:ln>
                <a:solidFill>
                  <a:srgbClr val="3366FF"/>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DataFig3!$V$8:$V$24</c:f>
              <c:numCache>
                <c:formatCode>0.00%</c:formatCode>
                <c:ptCount val="17"/>
                <c:pt idx="0">
                  <c:v>7.6225000000000001E-2</c:v>
                </c:pt>
                <c:pt idx="1">
                  <c:v>7.0824999999999999E-2</c:v>
                </c:pt>
                <c:pt idx="2">
                  <c:v>6.4916666666666664E-2</c:v>
                </c:pt>
                <c:pt idx="3">
                  <c:v>5.6666666666666671E-2</c:v>
                </c:pt>
                <c:pt idx="4">
                  <c:v>5.6283333333333331E-2</c:v>
                </c:pt>
                <c:pt idx="5">
                  <c:v>5.2350000000000001E-2</c:v>
                </c:pt>
                <c:pt idx="6">
                  <c:v>5.5874999999999994E-2</c:v>
                </c:pt>
                <c:pt idx="7">
                  <c:v>5.5558333333333321E-2</c:v>
                </c:pt>
                <c:pt idx="8">
                  <c:v>5.6316666666666668E-2</c:v>
                </c:pt>
                <c:pt idx="9">
                  <c:v>5.3133333333333324E-2</c:v>
                </c:pt>
                <c:pt idx="10">
                  <c:v>4.9433333333333322E-2</c:v>
                </c:pt>
                <c:pt idx="11">
                  <c:v>4.6391666666666664E-2</c:v>
                </c:pt>
                <c:pt idx="12">
                  <c:v>3.6733333333333333E-2</c:v>
                </c:pt>
                <c:pt idx="13">
                  <c:v>4.2350000000000006E-2</c:v>
                </c:pt>
                <c:pt idx="14">
                  <c:v>4.1625000000000002E-2</c:v>
                </c:pt>
                <c:pt idx="15">
                  <c:v>3.8866666666666674E-2</c:v>
                </c:pt>
                <c:pt idx="16">
                  <c:v>3.6658333333333334E-2</c:v>
                </c:pt>
              </c:numCache>
            </c:numRef>
          </c:val>
          <c:smooth val="0"/>
          <c:extLst>
            <c:ext xmlns:c16="http://schemas.microsoft.com/office/drawing/2014/chart" uri="{C3380CC4-5D6E-409C-BE32-E72D297353CC}">
              <c16:uniqueId val="{00000001-59C8-6343-AF11-9B534375D651}"/>
            </c:ext>
          </c:extLst>
        </c:ser>
        <c:ser>
          <c:idx val="6"/>
          <c:order val="2"/>
          <c:tx>
            <c:strRef>
              <c:f>DataFig3!$Q$2</c:f>
              <c:strCache>
                <c:ptCount val="1"/>
                <c:pt idx="0">
                  <c:v>Estates $10m-20m</c:v>
                </c:pt>
              </c:strCache>
            </c:strRef>
          </c:tx>
          <c:spPr>
            <a:ln w="38100">
              <a:solidFill>
                <a:schemeClr val="tx1"/>
              </a:solidFill>
              <a:prstDash val="dash"/>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DataFig3!$Q$8:$Q$19</c:f>
              <c:numCache>
                <c:formatCode>0.0%</c:formatCode>
                <c:ptCount val="12"/>
                <c:pt idx="0">
                  <c:v>3.855422E-2</c:v>
                </c:pt>
                <c:pt idx="1">
                  <c:v>3.5979579999999997E-2</c:v>
                </c:pt>
                <c:pt idx="2">
                  <c:v>2.5962220000000001E-2</c:v>
                </c:pt>
                <c:pt idx="3">
                  <c:v>2.2376549999999999E-2</c:v>
                </c:pt>
                <c:pt idx="4">
                  <c:v>1.9954840000000001E-2</c:v>
                </c:pt>
                <c:pt idx="5">
                  <c:v>2.5040010000000001E-2</c:v>
                </c:pt>
                <c:pt idx="6">
                  <c:v>3.0857039999999999E-2</c:v>
                </c:pt>
                <c:pt idx="7">
                  <c:v>3.1306050000000002E-2</c:v>
                </c:pt>
                <c:pt idx="8">
                  <c:v>2.5081300000000001E-2</c:v>
                </c:pt>
                <c:pt idx="9">
                  <c:v>1.5535129999999999E-2</c:v>
                </c:pt>
                <c:pt idx="10">
                  <c:v>1.659973E-2</c:v>
                </c:pt>
                <c:pt idx="11">
                  <c:v>1.5177080000000001E-2</c:v>
                </c:pt>
              </c:numCache>
            </c:numRef>
          </c:val>
          <c:smooth val="0"/>
          <c:extLst>
            <c:ext xmlns:c16="http://schemas.microsoft.com/office/drawing/2014/chart" uri="{C3380CC4-5D6E-409C-BE32-E72D297353CC}">
              <c16:uniqueId val="{00000002-59C8-6343-AF11-9B534375D651}"/>
            </c:ext>
          </c:extLst>
        </c:ser>
        <c:ser>
          <c:idx val="7"/>
          <c:order val="3"/>
          <c:tx>
            <c:strRef>
              <c:f>DataFig3!$R$2</c:f>
              <c:strCache>
                <c:ptCount val="1"/>
                <c:pt idx="0">
                  <c:v>Estates $20m+</c:v>
                </c:pt>
              </c:strCache>
            </c:strRef>
          </c:tx>
          <c:spPr>
            <a:ln w="38100">
              <a:solidFill>
                <a:schemeClr val="tx1"/>
              </a:solidFill>
              <a:prstDash val="sysDot"/>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DataFig3!$R$8:$R$19</c:f>
              <c:numCache>
                <c:formatCode>0.0%</c:formatCode>
                <c:ptCount val="12"/>
                <c:pt idx="0">
                  <c:v>4.3407029999999999E-2</c:v>
                </c:pt>
                <c:pt idx="1">
                  <c:v>4.3111139999999999E-2</c:v>
                </c:pt>
                <c:pt idx="2">
                  <c:v>3.4055990000000001E-2</c:v>
                </c:pt>
                <c:pt idx="3">
                  <c:v>3.5130799999999997E-2</c:v>
                </c:pt>
                <c:pt idx="4">
                  <c:v>2.487141E-2</c:v>
                </c:pt>
                <c:pt idx="5">
                  <c:v>3.2141299999999998E-2</c:v>
                </c:pt>
                <c:pt idx="6">
                  <c:v>3.4608239999999998E-2</c:v>
                </c:pt>
                <c:pt idx="7">
                  <c:v>3.5506610000000001E-2</c:v>
                </c:pt>
                <c:pt idx="8">
                  <c:v>3.8369960000000002E-2</c:v>
                </c:pt>
                <c:pt idx="9">
                  <c:v>2.6037049999999999E-2</c:v>
                </c:pt>
                <c:pt idx="10">
                  <c:v>2.1724750000000001E-2</c:v>
                </c:pt>
                <c:pt idx="11">
                  <c:v>1.8838219999999999E-2</c:v>
                </c:pt>
              </c:numCache>
            </c:numRef>
          </c:val>
          <c:smooth val="0"/>
          <c:extLst>
            <c:ext xmlns:c16="http://schemas.microsoft.com/office/drawing/2014/chart" uri="{C3380CC4-5D6E-409C-BE32-E72D297353CC}">
              <c16:uniqueId val="{00000003-59C8-6343-AF11-9B534375D651}"/>
            </c:ext>
          </c:extLst>
        </c:ser>
        <c:ser>
          <c:idx val="5"/>
          <c:order val="4"/>
          <c:tx>
            <c:strRef>
              <c:f>DataFig3!$X$2</c:f>
              <c:strCache>
                <c:ptCount val="1"/>
                <c:pt idx="0">
                  <c:v>SCF all</c:v>
                </c:pt>
              </c:strCache>
            </c:strRef>
          </c:tx>
          <c:spPr>
            <a:ln w="38100">
              <a:solidFill>
                <a:srgbClr val="FF0000"/>
              </a:solidFill>
              <a:prstDash val="solid"/>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DataFig3!$X$8:$X$24</c:f>
              <c:numCache>
                <c:formatCode>0.00%</c:formatCode>
                <c:ptCount val="17"/>
                <c:pt idx="1">
                  <c:v>3.7499999999999999E-2</c:v>
                </c:pt>
                <c:pt idx="4">
                  <c:v>2.2100000000000002E-2</c:v>
                </c:pt>
                <c:pt idx="7">
                  <c:v>2.5700000000000001E-2</c:v>
                </c:pt>
                <c:pt idx="10">
                  <c:v>1.9900000000000001E-2</c:v>
                </c:pt>
                <c:pt idx="13">
                  <c:v>1.37E-2</c:v>
                </c:pt>
                <c:pt idx="16">
                  <c:v>1.11E-2</c:v>
                </c:pt>
              </c:numCache>
            </c:numRef>
          </c:val>
          <c:smooth val="0"/>
          <c:extLst>
            <c:ext xmlns:c16="http://schemas.microsoft.com/office/drawing/2014/chart" uri="{C3380CC4-5D6E-409C-BE32-E72D297353CC}">
              <c16:uniqueId val="{00000004-59C8-6343-AF11-9B534375D651}"/>
            </c:ext>
          </c:extLst>
        </c:ser>
        <c:ser>
          <c:idx val="3"/>
          <c:order val="5"/>
          <c:tx>
            <c:strRef>
              <c:f>DataFig3!$Y$2</c:f>
              <c:strCache>
                <c:ptCount val="1"/>
                <c:pt idx="0">
                  <c:v>SCF top 1%</c:v>
                </c:pt>
              </c:strCache>
            </c:strRef>
          </c:tx>
          <c:spPr>
            <a:ln w="38100">
              <a:solidFill>
                <a:srgbClr val="FF0000"/>
              </a:solidFill>
              <a:prstDash val="dash"/>
            </a:ln>
            <a:effectLst/>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DataFig3!$Y$8:$Y$24</c:f>
              <c:numCache>
                <c:formatCode>0.00%</c:formatCode>
                <c:ptCount val="17"/>
                <c:pt idx="1">
                  <c:v>4.1700000000000001E-2</c:v>
                </c:pt>
                <c:pt idx="4">
                  <c:v>2.69E-2</c:v>
                </c:pt>
                <c:pt idx="7">
                  <c:v>3.5799999999999998E-2</c:v>
                </c:pt>
                <c:pt idx="10">
                  <c:v>2.3199999999999998E-2</c:v>
                </c:pt>
                <c:pt idx="13">
                  <c:v>1.9099999999999999E-2</c:v>
                </c:pt>
                <c:pt idx="16">
                  <c:v>1.67E-2</c:v>
                </c:pt>
              </c:numCache>
            </c:numRef>
          </c:val>
          <c:smooth val="0"/>
          <c:extLst>
            <c:ext xmlns:c16="http://schemas.microsoft.com/office/drawing/2014/chart" uri="{C3380CC4-5D6E-409C-BE32-E72D297353CC}">
              <c16:uniqueId val="{00000005-59C8-6343-AF11-9B534375D651}"/>
            </c:ext>
          </c:extLst>
        </c:ser>
        <c:dLbls>
          <c:showLegendKey val="0"/>
          <c:showVal val="0"/>
          <c:showCatName val="0"/>
          <c:showSerName val="0"/>
          <c:showPercent val="0"/>
          <c:showBubbleSize val="0"/>
        </c:dLbls>
        <c:smooth val="0"/>
        <c:axId val="-2115639512"/>
        <c:axId val="-2115649112"/>
      </c:lineChart>
      <c:catAx>
        <c:axId val="-2115639512"/>
        <c:scaling>
          <c:orientation val="minMax"/>
        </c:scaling>
        <c:delete val="0"/>
        <c:axPos val="b"/>
        <c:numFmt formatCode="General" sourceLinked="1"/>
        <c:majorTickMark val="out"/>
        <c:minorTickMark val="none"/>
        <c:tickLblPos val="nextTo"/>
        <c:crossAx val="-2115649112"/>
        <c:crosses val="autoZero"/>
        <c:auto val="1"/>
        <c:lblAlgn val="ctr"/>
        <c:lblOffset val="100"/>
        <c:tickLblSkip val="3"/>
        <c:tickMarkSkip val="3"/>
        <c:noMultiLvlLbl val="0"/>
      </c:catAx>
      <c:valAx>
        <c:axId val="-2115649112"/>
        <c:scaling>
          <c:orientation val="minMax"/>
          <c:max val="0.08"/>
        </c:scaling>
        <c:delete val="0"/>
        <c:axPos val="l"/>
        <c:majorGridlines>
          <c:spPr>
            <a:ln>
              <a:solidFill>
                <a:schemeClr val="bg1">
                  <a:lumMod val="75000"/>
                </a:schemeClr>
              </a:solidFill>
              <a:prstDash val="sysDash"/>
            </a:ln>
          </c:spPr>
        </c:majorGridlines>
        <c:numFmt formatCode="0%" sourceLinked="0"/>
        <c:majorTickMark val="none"/>
        <c:minorTickMark val="none"/>
        <c:tickLblPos val="nextTo"/>
        <c:crossAx val="-2115639512"/>
        <c:crosses val="autoZero"/>
        <c:crossBetween val="midCat"/>
      </c:valAx>
      <c:spPr>
        <a:noFill/>
        <a:ln w="25400">
          <a:noFill/>
        </a:ln>
      </c:spPr>
    </c:plotArea>
    <c:legend>
      <c:legendPos val="r"/>
      <c:layout>
        <c:manualLayout>
          <c:xMode val="edge"/>
          <c:yMode val="edge"/>
          <c:x val="0.15642222949134299"/>
          <c:y val="7.3078414217830595E-2"/>
          <c:w val="0.84209409098343402"/>
          <c:h val="0.15678040244969399"/>
        </c:manualLayout>
      </c:layout>
      <c:overlay val="0"/>
      <c:txPr>
        <a:bodyPr/>
        <a:lstStyle/>
        <a:p>
          <a:pPr>
            <a:defRPr sz="1600"/>
          </a:pPr>
          <a:endParaRPr lang="it-IT"/>
        </a:p>
      </c:txPr>
    </c:legend>
    <c:plotVisOnly val="1"/>
    <c:dispBlanksAs val="span"/>
    <c:showDLblsOverMax val="0"/>
  </c:chart>
  <c:spPr>
    <a:ln>
      <a:noFill/>
    </a:ln>
  </c:spPr>
  <c:txPr>
    <a:bodyPr/>
    <a:lstStyle/>
    <a:p>
      <a:pPr>
        <a:defRPr sz="1600">
          <a:latin typeface="Arial"/>
          <a:cs typeface="Arial"/>
        </a:defRPr>
      </a:pPr>
      <a:endParaRPr lang="it-IT"/>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Rate of return on fixed-income</a:t>
            </a:r>
            <a:r>
              <a:rPr lang="fr-FR" baseline="0"/>
              <a:t> claims</a:t>
            </a:r>
            <a:endParaRPr lang="fr-FR"/>
          </a:p>
        </c:rich>
      </c:tx>
      <c:layout>
        <c:manualLayout>
          <c:xMode val="edge"/>
          <c:yMode val="edge"/>
          <c:x val="0.24849098862642199"/>
          <c:y val="0"/>
        </c:manualLayout>
      </c:layout>
      <c:overlay val="0"/>
    </c:title>
    <c:autoTitleDeleted val="0"/>
    <c:plotArea>
      <c:layout>
        <c:manualLayout>
          <c:layoutTarget val="inner"/>
          <c:xMode val="edge"/>
          <c:yMode val="edge"/>
          <c:x val="5.7609682123067898E-2"/>
          <c:y val="6.8865386924673602E-2"/>
          <c:w val="0.904172761738116"/>
          <c:h val="0.85002230113392696"/>
        </c:manualLayout>
      </c:layout>
      <c:lineChart>
        <c:grouping val="standard"/>
        <c:varyColors val="0"/>
        <c:ser>
          <c:idx val="8"/>
          <c:order val="0"/>
          <c:tx>
            <c:strRef>
              <c:f>DataFig3!$S$2</c:f>
              <c:strCache>
                <c:ptCount val="1"/>
                <c:pt idx="0">
                  <c:v>Saez-Zucman aggregate </c:v>
                </c:pt>
              </c:strCache>
            </c:strRef>
          </c:tx>
          <c:spPr>
            <a:ln>
              <a:solidFill>
                <a:schemeClr val="tx1"/>
              </a:solidFill>
            </a:ln>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DataFig3!$S$8:$S$24</c:f>
              <c:numCache>
                <c:formatCode>0.0%</c:formatCode>
                <c:ptCount val="17"/>
                <c:pt idx="0">
                  <c:v>4.2432100122846664E-2</c:v>
                </c:pt>
                <c:pt idx="1">
                  <c:v>4.1279602561455332E-2</c:v>
                </c:pt>
                <c:pt idx="2">
                  <c:v>3.1039478789709845E-2</c:v>
                </c:pt>
                <c:pt idx="3">
                  <c:v>2.4941993413664109E-2</c:v>
                </c:pt>
                <c:pt idx="4">
                  <c:v>2.0935888777849101E-2</c:v>
                </c:pt>
                <c:pt idx="5">
                  <c:v>2.3152397109042464E-2</c:v>
                </c:pt>
                <c:pt idx="6">
                  <c:v>2.9199752499014828E-2</c:v>
                </c:pt>
                <c:pt idx="7">
                  <c:v>3.1777707630169849E-2</c:v>
                </c:pt>
                <c:pt idx="8">
                  <c:v>2.3809473966186753E-2</c:v>
                </c:pt>
                <c:pt idx="9">
                  <c:v>1.7251758710465654E-2</c:v>
                </c:pt>
                <c:pt idx="10">
                  <c:v>1.423472182614772E-2</c:v>
                </c:pt>
                <c:pt idx="11">
                  <c:v>1.218342034899992E-2</c:v>
                </c:pt>
                <c:pt idx="12">
                  <c:v>1.1197502487623774E-2</c:v>
                </c:pt>
                <c:pt idx="13">
                  <c:v>9.5879121936009951E-3</c:v>
                </c:pt>
                <c:pt idx="14">
                  <c:v>8.7013451100623525E-3</c:v>
                </c:pt>
                <c:pt idx="15">
                  <c:v>8.5037284039095693E-3</c:v>
                </c:pt>
                <c:pt idx="16">
                  <c:v>7.8882754568043341E-3</c:v>
                </c:pt>
              </c:numCache>
            </c:numRef>
          </c:val>
          <c:smooth val="0"/>
          <c:extLst>
            <c:ext xmlns:c16="http://schemas.microsoft.com/office/drawing/2014/chart" uri="{C3380CC4-5D6E-409C-BE32-E72D297353CC}">
              <c16:uniqueId val="{00000000-3A99-484C-83B3-B79FEB953EED}"/>
            </c:ext>
          </c:extLst>
        </c:ser>
        <c:ser>
          <c:idx val="6"/>
          <c:order val="1"/>
          <c:tx>
            <c:strRef>
              <c:f>DataFig3!$Q$2</c:f>
              <c:strCache>
                <c:ptCount val="1"/>
                <c:pt idx="0">
                  <c:v>Estates $10m-20m</c:v>
                </c:pt>
              </c:strCache>
            </c:strRef>
          </c:tx>
          <c:spPr>
            <a:ln w="38100">
              <a:solidFill>
                <a:schemeClr val="tx1"/>
              </a:solidFill>
              <a:prstDash val="dash"/>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DataFig3!$Q$8:$Q$19</c:f>
              <c:numCache>
                <c:formatCode>0.0%</c:formatCode>
                <c:ptCount val="12"/>
                <c:pt idx="0">
                  <c:v>3.855422E-2</c:v>
                </c:pt>
                <c:pt idx="1">
                  <c:v>3.5979579999999997E-2</c:v>
                </c:pt>
                <c:pt idx="2">
                  <c:v>2.5962220000000001E-2</c:v>
                </c:pt>
                <c:pt idx="3">
                  <c:v>2.2376549999999999E-2</c:v>
                </c:pt>
                <c:pt idx="4">
                  <c:v>1.9954840000000001E-2</c:v>
                </c:pt>
                <c:pt idx="5">
                  <c:v>2.5040010000000001E-2</c:v>
                </c:pt>
                <c:pt idx="6">
                  <c:v>3.0857039999999999E-2</c:v>
                </c:pt>
                <c:pt idx="7">
                  <c:v>3.1306050000000002E-2</c:v>
                </c:pt>
                <c:pt idx="8">
                  <c:v>2.5081300000000001E-2</c:v>
                </c:pt>
                <c:pt idx="9">
                  <c:v>1.5535129999999999E-2</c:v>
                </c:pt>
                <c:pt idx="10">
                  <c:v>1.659973E-2</c:v>
                </c:pt>
                <c:pt idx="11">
                  <c:v>1.5177080000000001E-2</c:v>
                </c:pt>
              </c:numCache>
            </c:numRef>
          </c:val>
          <c:smooth val="0"/>
          <c:extLst>
            <c:ext xmlns:c16="http://schemas.microsoft.com/office/drawing/2014/chart" uri="{C3380CC4-5D6E-409C-BE32-E72D297353CC}">
              <c16:uniqueId val="{00000002-3A99-484C-83B3-B79FEB953EED}"/>
            </c:ext>
          </c:extLst>
        </c:ser>
        <c:ser>
          <c:idx val="7"/>
          <c:order val="2"/>
          <c:tx>
            <c:strRef>
              <c:f>DataFig3!$R$2</c:f>
              <c:strCache>
                <c:ptCount val="1"/>
                <c:pt idx="0">
                  <c:v>Estates $20m+</c:v>
                </c:pt>
              </c:strCache>
            </c:strRef>
          </c:tx>
          <c:spPr>
            <a:ln w="38100">
              <a:solidFill>
                <a:schemeClr val="tx1"/>
              </a:solidFill>
              <a:prstDash val="sysDot"/>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DataFig3!$R$8:$R$19</c:f>
              <c:numCache>
                <c:formatCode>0.0%</c:formatCode>
                <c:ptCount val="12"/>
                <c:pt idx="0">
                  <c:v>4.3407029999999999E-2</c:v>
                </c:pt>
                <c:pt idx="1">
                  <c:v>4.3111139999999999E-2</c:v>
                </c:pt>
                <c:pt idx="2">
                  <c:v>3.4055990000000001E-2</c:v>
                </c:pt>
                <c:pt idx="3">
                  <c:v>3.5130799999999997E-2</c:v>
                </c:pt>
                <c:pt idx="4">
                  <c:v>2.487141E-2</c:v>
                </c:pt>
                <c:pt idx="5">
                  <c:v>3.2141299999999998E-2</c:v>
                </c:pt>
                <c:pt idx="6">
                  <c:v>3.4608239999999998E-2</c:v>
                </c:pt>
                <c:pt idx="7">
                  <c:v>3.5506610000000001E-2</c:v>
                </c:pt>
                <c:pt idx="8">
                  <c:v>3.8369960000000002E-2</c:v>
                </c:pt>
                <c:pt idx="9">
                  <c:v>2.6037049999999999E-2</c:v>
                </c:pt>
                <c:pt idx="10">
                  <c:v>2.1724750000000001E-2</c:v>
                </c:pt>
                <c:pt idx="11">
                  <c:v>1.8838219999999999E-2</c:v>
                </c:pt>
              </c:numCache>
            </c:numRef>
          </c:val>
          <c:smooth val="0"/>
          <c:extLst>
            <c:ext xmlns:c16="http://schemas.microsoft.com/office/drawing/2014/chart" uri="{C3380CC4-5D6E-409C-BE32-E72D297353CC}">
              <c16:uniqueId val="{00000003-3A99-484C-83B3-B79FEB953EED}"/>
            </c:ext>
          </c:extLst>
        </c:ser>
        <c:ser>
          <c:idx val="5"/>
          <c:order val="3"/>
          <c:tx>
            <c:strRef>
              <c:f>DataFig3!$X$2</c:f>
              <c:strCache>
                <c:ptCount val="1"/>
                <c:pt idx="0">
                  <c:v>SCF all</c:v>
                </c:pt>
              </c:strCache>
            </c:strRef>
          </c:tx>
          <c:spPr>
            <a:ln w="38100">
              <a:solidFill>
                <a:srgbClr val="FF0000"/>
              </a:solidFill>
              <a:prstDash val="solid"/>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DataFig3!$X$8:$X$24</c:f>
              <c:numCache>
                <c:formatCode>0.00%</c:formatCode>
                <c:ptCount val="17"/>
                <c:pt idx="1">
                  <c:v>3.7499999999999999E-2</c:v>
                </c:pt>
                <c:pt idx="4">
                  <c:v>2.2100000000000002E-2</c:v>
                </c:pt>
                <c:pt idx="7">
                  <c:v>2.5700000000000001E-2</c:v>
                </c:pt>
                <c:pt idx="10">
                  <c:v>1.9900000000000001E-2</c:v>
                </c:pt>
                <c:pt idx="13">
                  <c:v>1.37E-2</c:v>
                </c:pt>
                <c:pt idx="16">
                  <c:v>1.11E-2</c:v>
                </c:pt>
              </c:numCache>
            </c:numRef>
          </c:val>
          <c:smooth val="0"/>
          <c:extLst>
            <c:ext xmlns:c16="http://schemas.microsoft.com/office/drawing/2014/chart" uri="{C3380CC4-5D6E-409C-BE32-E72D297353CC}">
              <c16:uniqueId val="{00000004-3A99-484C-83B3-B79FEB953EED}"/>
            </c:ext>
          </c:extLst>
        </c:ser>
        <c:ser>
          <c:idx val="3"/>
          <c:order val="4"/>
          <c:tx>
            <c:strRef>
              <c:f>DataFig3!$Y$2</c:f>
              <c:strCache>
                <c:ptCount val="1"/>
                <c:pt idx="0">
                  <c:v>SCF top 1%</c:v>
                </c:pt>
              </c:strCache>
            </c:strRef>
          </c:tx>
          <c:spPr>
            <a:ln w="38100">
              <a:solidFill>
                <a:srgbClr val="FF0000"/>
              </a:solidFill>
              <a:prstDash val="dash"/>
            </a:ln>
            <a:effectLst/>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DataFig3!$Y$8:$Y$24</c:f>
              <c:numCache>
                <c:formatCode>0.00%</c:formatCode>
                <c:ptCount val="17"/>
                <c:pt idx="1">
                  <c:v>4.1700000000000001E-2</c:v>
                </c:pt>
                <c:pt idx="4">
                  <c:v>2.69E-2</c:v>
                </c:pt>
                <c:pt idx="7">
                  <c:v>3.5799999999999998E-2</c:v>
                </c:pt>
                <c:pt idx="10">
                  <c:v>2.3199999999999998E-2</c:v>
                </c:pt>
                <c:pt idx="13">
                  <c:v>1.9099999999999999E-2</c:v>
                </c:pt>
                <c:pt idx="16">
                  <c:v>1.67E-2</c:v>
                </c:pt>
              </c:numCache>
            </c:numRef>
          </c:val>
          <c:smooth val="0"/>
          <c:extLst>
            <c:ext xmlns:c16="http://schemas.microsoft.com/office/drawing/2014/chart" uri="{C3380CC4-5D6E-409C-BE32-E72D297353CC}">
              <c16:uniqueId val="{00000005-3A99-484C-83B3-B79FEB953EED}"/>
            </c:ext>
          </c:extLst>
        </c:ser>
        <c:ser>
          <c:idx val="4"/>
          <c:order val="5"/>
          <c:tx>
            <c:strRef>
              <c:f>DataFig3!$Z$2</c:f>
              <c:strCache>
                <c:ptCount val="1"/>
                <c:pt idx="0">
                  <c:v>SCF top 0.1%</c:v>
                </c:pt>
              </c:strCache>
            </c:strRef>
          </c:tx>
          <c:spPr>
            <a:ln w="38100">
              <a:solidFill>
                <a:srgbClr val="FF0000"/>
              </a:solidFill>
              <a:prstDash val="sysDot"/>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DataFig3!$Z$8:$Z$24</c:f>
              <c:numCache>
                <c:formatCode>0.00%</c:formatCode>
                <c:ptCount val="17"/>
                <c:pt idx="1">
                  <c:v>2.86E-2</c:v>
                </c:pt>
                <c:pt idx="4">
                  <c:v>2.75E-2</c:v>
                </c:pt>
                <c:pt idx="7">
                  <c:v>3.1300000000000001E-2</c:v>
                </c:pt>
                <c:pt idx="10">
                  <c:v>2.5700000000000001E-2</c:v>
                </c:pt>
                <c:pt idx="13">
                  <c:v>2.07E-2</c:v>
                </c:pt>
                <c:pt idx="16">
                  <c:v>2.5000000000000001E-2</c:v>
                </c:pt>
              </c:numCache>
            </c:numRef>
          </c:val>
          <c:smooth val="0"/>
          <c:extLst>
            <c:ext xmlns:c16="http://schemas.microsoft.com/office/drawing/2014/chart" uri="{C3380CC4-5D6E-409C-BE32-E72D297353CC}">
              <c16:uniqueId val="{00000006-3A99-484C-83B3-B79FEB953EED}"/>
            </c:ext>
          </c:extLst>
        </c:ser>
        <c:dLbls>
          <c:showLegendKey val="0"/>
          <c:showVal val="0"/>
          <c:showCatName val="0"/>
          <c:showSerName val="0"/>
          <c:showPercent val="0"/>
          <c:showBubbleSize val="0"/>
        </c:dLbls>
        <c:smooth val="0"/>
        <c:axId val="-2115833384"/>
        <c:axId val="-2115838728"/>
      </c:lineChart>
      <c:catAx>
        <c:axId val="-2115833384"/>
        <c:scaling>
          <c:orientation val="minMax"/>
        </c:scaling>
        <c:delete val="0"/>
        <c:axPos val="b"/>
        <c:numFmt formatCode="General" sourceLinked="1"/>
        <c:majorTickMark val="out"/>
        <c:minorTickMark val="none"/>
        <c:tickLblPos val="nextTo"/>
        <c:crossAx val="-2115838728"/>
        <c:crosses val="autoZero"/>
        <c:auto val="1"/>
        <c:lblAlgn val="ctr"/>
        <c:lblOffset val="100"/>
        <c:tickLblSkip val="3"/>
        <c:tickMarkSkip val="3"/>
        <c:noMultiLvlLbl val="0"/>
      </c:catAx>
      <c:valAx>
        <c:axId val="-2115838728"/>
        <c:scaling>
          <c:orientation val="minMax"/>
          <c:max val="0.05"/>
        </c:scaling>
        <c:delete val="0"/>
        <c:axPos val="l"/>
        <c:majorGridlines>
          <c:spPr>
            <a:ln>
              <a:solidFill>
                <a:schemeClr val="bg1">
                  <a:lumMod val="75000"/>
                </a:schemeClr>
              </a:solidFill>
              <a:prstDash val="sysDash"/>
            </a:ln>
          </c:spPr>
        </c:majorGridlines>
        <c:numFmt formatCode="0%" sourceLinked="0"/>
        <c:majorTickMark val="none"/>
        <c:minorTickMark val="none"/>
        <c:tickLblPos val="nextTo"/>
        <c:crossAx val="-2115833384"/>
        <c:crosses val="autoZero"/>
        <c:crossBetween val="midCat"/>
      </c:valAx>
      <c:spPr>
        <a:noFill/>
        <a:ln w="25400">
          <a:noFill/>
        </a:ln>
      </c:spPr>
    </c:plotArea>
    <c:legend>
      <c:legendPos val="r"/>
      <c:layout>
        <c:manualLayout>
          <c:xMode val="edge"/>
          <c:yMode val="edge"/>
          <c:x val="0.22447150772820099"/>
          <c:y val="8.1793011167721696E-2"/>
          <c:w val="0.69956010498687604"/>
          <c:h val="0.160868886487228"/>
        </c:manualLayout>
      </c:layout>
      <c:overlay val="0"/>
      <c:txPr>
        <a:bodyPr/>
        <a:lstStyle/>
        <a:p>
          <a:pPr>
            <a:defRPr sz="1600"/>
          </a:pPr>
          <a:endParaRPr lang="it-IT"/>
        </a:p>
      </c:txPr>
    </c:legend>
    <c:plotVisOnly val="1"/>
    <c:dispBlanksAs val="span"/>
    <c:showDLblsOverMax val="0"/>
  </c:chart>
  <c:spPr>
    <a:ln>
      <a:noFill/>
    </a:ln>
  </c:spPr>
  <c:txPr>
    <a:bodyPr/>
    <a:lstStyle/>
    <a:p>
      <a:pPr>
        <a:defRPr sz="1600">
          <a:latin typeface="Arial"/>
          <a:cs typeface="Arial"/>
        </a:defRPr>
      </a:pPr>
      <a:endParaRPr lang="it-IT"/>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Rates of returns on fixed-income claims</a:t>
            </a:r>
          </a:p>
        </c:rich>
      </c:tx>
      <c:layout>
        <c:manualLayout>
          <c:xMode val="edge"/>
          <c:yMode val="edge"/>
          <c:x val="0.22485653870417499"/>
          <c:y val="0"/>
        </c:manualLayout>
      </c:layout>
      <c:overlay val="0"/>
    </c:title>
    <c:autoTitleDeleted val="0"/>
    <c:plotArea>
      <c:layout>
        <c:manualLayout>
          <c:layoutTarget val="inner"/>
          <c:xMode val="edge"/>
          <c:yMode val="edge"/>
          <c:x val="5.7609682123067898E-2"/>
          <c:y val="7.9758633112037403E-2"/>
          <c:w val="0.90403058482674803"/>
          <c:h val="0.82387851028425396"/>
        </c:manualLayout>
      </c:layout>
      <c:lineChart>
        <c:grouping val="standard"/>
        <c:varyColors val="0"/>
        <c:ser>
          <c:idx val="8"/>
          <c:order val="0"/>
          <c:tx>
            <c:strRef>
              <c:f>DataFig3!$S$2</c:f>
              <c:strCache>
                <c:ptCount val="1"/>
                <c:pt idx="0">
                  <c:v>Saez-Zucman aggregate </c:v>
                </c:pt>
              </c:strCache>
            </c:strRef>
          </c:tx>
          <c:spPr>
            <a:ln>
              <a:solidFill>
                <a:schemeClr val="tx1"/>
              </a:solidFill>
            </a:ln>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DataFig3!$S$8:$S$24</c:f>
              <c:numCache>
                <c:formatCode>0.0%</c:formatCode>
                <c:ptCount val="17"/>
                <c:pt idx="0">
                  <c:v>4.2432100122846664E-2</c:v>
                </c:pt>
                <c:pt idx="1">
                  <c:v>4.1279602561455332E-2</c:v>
                </c:pt>
                <c:pt idx="2">
                  <c:v>3.1039478789709845E-2</c:v>
                </c:pt>
                <c:pt idx="3">
                  <c:v>2.4941993413664109E-2</c:v>
                </c:pt>
                <c:pt idx="4">
                  <c:v>2.0935888777849101E-2</c:v>
                </c:pt>
                <c:pt idx="5">
                  <c:v>2.3152397109042464E-2</c:v>
                </c:pt>
                <c:pt idx="6">
                  <c:v>2.9199752499014828E-2</c:v>
                </c:pt>
                <c:pt idx="7">
                  <c:v>3.1777707630169849E-2</c:v>
                </c:pt>
                <c:pt idx="8">
                  <c:v>2.3809473966186753E-2</c:v>
                </c:pt>
                <c:pt idx="9">
                  <c:v>1.7251758710465654E-2</c:v>
                </c:pt>
                <c:pt idx="10">
                  <c:v>1.423472182614772E-2</c:v>
                </c:pt>
                <c:pt idx="11">
                  <c:v>1.218342034899992E-2</c:v>
                </c:pt>
                <c:pt idx="12">
                  <c:v>1.1197502487623774E-2</c:v>
                </c:pt>
                <c:pt idx="13">
                  <c:v>9.5879121936009951E-3</c:v>
                </c:pt>
                <c:pt idx="14">
                  <c:v>8.7013451100623525E-3</c:v>
                </c:pt>
                <c:pt idx="15">
                  <c:v>8.5037284039095693E-3</c:v>
                </c:pt>
                <c:pt idx="16">
                  <c:v>7.8882754568043341E-3</c:v>
                </c:pt>
              </c:numCache>
            </c:numRef>
          </c:val>
          <c:smooth val="0"/>
          <c:extLst>
            <c:ext xmlns:c16="http://schemas.microsoft.com/office/drawing/2014/chart" uri="{C3380CC4-5D6E-409C-BE32-E72D297353CC}">
              <c16:uniqueId val="{00000000-59C8-6343-AF11-9B534375D651}"/>
            </c:ext>
          </c:extLst>
        </c:ser>
        <c:ser>
          <c:idx val="0"/>
          <c:order val="1"/>
          <c:tx>
            <c:strRef>
              <c:f>DataFig3!$V$2</c:f>
              <c:strCache>
                <c:ptCount val="1"/>
                <c:pt idx="0">
                  <c:v>Moody AAA</c:v>
                </c:pt>
              </c:strCache>
            </c:strRef>
          </c:tx>
          <c:spPr>
            <a:ln>
              <a:solidFill>
                <a:srgbClr val="3366FF"/>
              </a:solidFill>
            </a:ln>
          </c:spPr>
          <c:marker>
            <c:spPr>
              <a:solidFill>
                <a:srgbClr val="3366FF"/>
              </a:solidFill>
              <a:ln>
                <a:solidFill>
                  <a:srgbClr val="3366FF"/>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DataFig3!$V$8:$V$24</c:f>
              <c:numCache>
                <c:formatCode>0.00%</c:formatCode>
                <c:ptCount val="17"/>
                <c:pt idx="0">
                  <c:v>7.6225000000000001E-2</c:v>
                </c:pt>
                <c:pt idx="1">
                  <c:v>7.0824999999999999E-2</c:v>
                </c:pt>
                <c:pt idx="2">
                  <c:v>6.4916666666666664E-2</c:v>
                </c:pt>
                <c:pt idx="3">
                  <c:v>5.6666666666666671E-2</c:v>
                </c:pt>
                <c:pt idx="4">
                  <c:v>5.6283333333333331E-2</c:v>
                </c:pt>
                <c:pt idx="5">
                  <c:v>5.2350000000000001E-2</c:v>
                </c:pt>
                <c:pt idx="6">
                  <c:v>5.5874999999999994E-2</c:v>
                </c:pt>
                <c:pt idx="7">
                  <c:v>5.5558333333333321E-2</c:v>
                </c:pt>
                <c:pt idx="8">
                  <c:v>5.6316666666666668E-2</c:v>
                </c:pt>
                <c:pt idx="9">
                  <c:v>5.3133333333333324E-2</c:v>
                </c:pt>
                <c:pt idx="10">
                  <c:v>4.9433333333333322E-2</c:v>
                </c:pt>
                <c:pt idx="11">
                  <c:v>4.6391666666666664E-2</c:v>
                </c:pt>
                <c:pt idx="12">
                  <c:v>3.6733333333333333E-2</c:v>
                </c:pt>
                <c:pt idx="13">
                  <c:v>4.2350000000000006E-2</c:v>
                </c:pt>
                <c:pt idx="14">
                  <c:v>4.1625000000000002E-2</c:v>
                </c:pt>
                <c:pt idx="15">
                  <c:v>3.8866666666666674E-2</c:v>
                </c:pt>
                <c:pt idx="16">
                  <c:v>3.6658333333333334E-2</c:v>
                </c:pt>
              </c:numCache>
            </c:numRef>
          </c:val>
          <c:smooth val="0"/>
          <c:extLst>
            <c:ext xmlns:c16="http://schemas.microsoft.com/office/drawing/2014/chart" uri="{C3380CC4-5D6E-409C-BE32-E72D297353CC}">
              <c16:uniqueId val="{00000001-59C8-6343-AF11-9B534375D651}"/>
            </c:ext>
          </c:extLst>
        </c:ser>
        <c:ser>
          <c:idx val="6"/>
          <c:order val="2"/>
          <c:tx>
            <c:strRef>
              <c:f>DataFig3!$Q$2</c:f>
              <c:strCache>
                <c:ptCount val="1"/>
                <c:pt idx="0">
                  <c:v>Estates $10m-20m</c:v>
                </c:pt>
              </c:strCache>
            </c:strRef>
          </c:tx>
          <c:spPr>
            <a:ln w="38100">
              <a:solidFill>
                <a:schemeClr val="tx1"/>
              </a:solidFill>
              <a:prstDash val="dash"/>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DataFig3!$Q$8:$Q$24</c:f>
              <c:numCache>
                <c:formatCode>0.0%</c:formatCode>
                <c:ptCount val="17"/>
                <c:pt idx="0">
                  <c:v>3.855422E-2</c:v>
                </c:pt>
                <c:pt idx="1">
                  <c:v>3.5979579999999997E-2</c:v>
                </c:pt>
                <c:pt idx="2">
                  <c:v>2.5962220000000001E-2</c:v>
                </c:pt>
                <c:pt idx="3">
                  <c:v>2.2376549999999999E-2</c:v>
                </c:pt>
                <c:pt idx="4">
                  <c:v>1.9954840000000001E-2</c:v>
                </c:pt>
                <c:pt idx="5">
                  <c:v>2.5040010000000001E-2</c:v>
                </c:pt>
                <c:pt idx="6">
                  <c:v>3.0857039999999999E-2</c:v>
                </c:pt>
                <c:pt idx="7">
                  <c:v>3.1306050000000002E-2</c:v>
                </c:pt>
                <c:pt idx="8">
                  <c:v>2.5081300000000001E-2</c:v>
                </c:pt>
                <c:pt idx="9">
                  <c:v>1.5535129999999999E-2</c:v>
                </c:pt>
                <c:pt idx="10">
                  <c:v>1.659973E-2</c:v>
                </c:pt>
                <c:pt idx="11">
                  <c:v>1.5177080000000001E-2</c:v>
                </c:pt>
              </c:numCache>
            </c:numRef>
          </c:val>
          <c:smooth val="0"/>
          <c:extLst>
            <c:ext xmlns:c16="http://schemas.microsoft.com/office/drawing/2014/chart" uri="{C3380CC4-5D6E-409C-BE32-E72D297353CC}">
              <c16:uniqueId val="{00000002-59C8-6343-AF11-9B534375D651}"/>
            </c:ext>
          </c:extLst>
        </c:ser>
        <c:ser>
          <c:idx val="7"/>
          <c:order val="3"/>
          <c:tx>
            <c:strRef>
              <c:f>DataFig3!$R$2</c:f>
              <c:strCache>
                <c:ptCount val="1"/>
                <c:pt idx="0">
                  <c:v>Estates $20m+</c:v>
                </c:pt>
              </c:strCache>
            </c:strRef>
          </c:tx>
          <c:spPr>
            <a:ln w="38100">
              <a:solidFill>
                <a:schemeClr val="tx1"/>
              </a:solidFill>
              <a:prstDash val="sysDot"/>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DataFig3!$R$8:$R$19</c:f>
              <c:numCache>
                <c:formatCode>0.0%</c:formatCode>
                <c:ptCount val="12"/>
                <c:pt idx="0">
                  <c:v>4.3407029999999999E-2</c:v>
                </c:pt>
                <c:pt idx="1">
                  <c:v>4.3111139999999999E-2</c:v>
                </c:pt>
                <c:pt idx="2">
                  <c:v>3.4055990000000001E-2</c:v>
                </c:pt>
                <c:pt idx="3">
                  <c:v>3.5130799999999997E-2</c:v>
                </c:pt>
                <c:pt idx="4">
                  <c:v>2.487141E-2</c:v>
                </c:pt>
                <c:pt idx="5">
                  <c:v>3.2141299999999998E-2</c:v>
                </c:pt>
                <c:pt idx="6">
                  <c:v>3.4608239999999998E-2</c:v>
                </c:pt>
                <c:pt idx="7">
                  <c:v>3.5506610000000001E-2</c:v>
                </c:pt>
                <c:pt idx="8">
                  <c:v>3.8369960000000002E-2</c:v>
                </c:pt>
                <c:pt idx="9">
                  <c:v>2.6037049999999999E-2</c:v>
                </c:pt>
                <c:pt idx="10">
                  <c:v>2.1724750000000001E-2</c:v>
                </c:pt>
                <c:pt idx="11">
                  <c:v>1.8838219999999999E-2</c:v>
                </c:pt>
              </c:numCache>
            </c:numRef>
          </c:val>
          <c:smooth val="0"/>
          <c:extLst>
            <c:ext xmlns:c16="http://schemas.microsoft.com/office/drawing/2014/chart" uri="{C3380CC4-5D6E-409C-BE32-E72D297353CC}">
              <c16:uniqueId val="{00000003-59C8-6343-AF11-9B534375D651}"/>
            </c:ext>
          </c:extLst>
        </c:ser>
        <c:ser>
          <c:idx val="5"/>
          <c:order val="4"/>
          <c:tx>
            <c:strRef>
              <c:f>DataFig3!$X$2</c:f>
              <c:strCache>
                <c:ptCount val="1"/>
                <c:pt idx="0">
                  <c:v>SCF all</c:v>
                </c:pt>
              </c:strCache>
            </c:strRef>
          </c:tx>
          <c:spPr>
            <a:ln w="38100">
              <a:solidFill>
                <a:srgbClr val="FF0000"/>
              </a:solidFill>
              <a:prstDash val="solid"/>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DataFig3!$X$8:$X$24</c:f>
              <c:numCache>
                <c:formatCode>0.00%</c:formatCode>
                <c:ptCount val="17"/>
                <c:pt idx="1">
                  <c:v>3.7499999999999999E-2</c:v>
                </c:pt>
                <c:pt idx="4">
                  <c:v>2.2100000000000002E-2</c:v>
                </c:pt>
                <c:pt idx="7">
                  <c:v>2.5700000000000001E-2</c:v>
                </c:pt>
                <c:pt idx="10">
                  <c:v>1.9900000000000001E-2</c:v>
                </c:pt>
                <c:pt idx="13">
                  <c:v>1.37E-2</c:v>
                </c:pt>
                <c:pt idx="16">
                  <c:v>1.11E-2</c:v>
                </c:pt>
              </c:numCache>
            </c:numRef>
          </c:val>
          <c:smooth val="0"/>
          <c:extLst>
            <c:ext xmlns:c16="http://schemas.microsoft.com/office/drawing/2014/chart" uri="{C3380CC4-5D6E-409C-BE32-E72D297353CC}">
              <c16:uniqueId val="{00000004-59C8-6343-AF11-9B534375D651}"/>
            </c:ext>
          </c:extLst>
        </c:ser>
        <c:ser>
          <c:idx val="3"/>
          <c:order val="5"/>
          <c:tx>
            <c:strRef>
              <c:f>DataFig3!$Y$2</c:f>
              <c:strCache>
                <c:ptCount val="1"/>
                <c:pt idx="0">
                  <c:v>SCF top 1%</c:v>
                </c:pt>
              </c:strCache>
            </c:strRef>
          </c:tx>
          <c:spPr>
            <a:ln w="38100">
              <a:solidFill>
                <a:srgbClr val="FF0000"/>
              </a:solidFill>
              <a:prstDash val="dash"/>
            </a:ln>
            <a:effectLst/>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DataFig3!$Y$8:$Y$24</c:f>
              <c:numCache>
                <c:formatCode>0.00%</c:formatCode>
                <c:ptCount val="17"/>
                <c:pt idx="1">
                  <c:v>4.1700000000000001E-2</c:v>
                </c:pt>
                <c:pt idx="4">
                  <c:v>2.69E-2</c:v>
                </c:pt>
                <c:pt idx="7">
                  <c:v>3.5799999999999998E-2</c:v>
                </c:pt>
                <c:pt idx="10">
                  <c:v>2.3199999999999998E-2</c:v>
                </c:pt>
                <c:pt idx="13">
                  <c:v>1.9099999999999999E-2</c:v>
                </c:pt>
                <c:pt idx="16">
                  <c:v>1.67E-2</c:v>
                </c:pt>
              </c:numCache>
            </c:numRef>
          </c:val>
          <c:smooth val="0"/>
          <c:extLst>
            <c:ext xmlns:c16="http://schemas.microsoft.com/office/drawing/2014/chart" uri="{C3380CC4-5D6E-409C-BE32-E72D297353CC}">
              <c16:uniqueId val="{00000005-59C8-6343-AF11-9B534375D651}"/>
            </c:ext>
          </c:extLst>
        </c:ser>
        <c:ser>
          <c:idx val="4"/>
          <c:order val="6"/>
          <c:tx>
            <c:strRef>
              <c:f>DataFig3!$Z$2</c:f>
              <c:strCache>
                <c:ptCount val="1"/>
                <c:pt idx="0">
                  <c:v>SCF top 0.1%</c:v>
                </c:pt>
              </c:strCache>
            </c:strRef>
          </c:tx>
          <c:spPr>
            <a:ln w="38100">
              <a:solidFill>
                <a:srgbClr val="FF0000"/>
              </a:solidFill>
              <a:prstDash val="sysDot"/>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DataFig3!$Z$8:$Z$24</c:f>
              <c:numCache>
                <c:formatCode>0.00%</c:formatCode>
                <c:ptCount val="17"/>
                <c:pt idx="1">
                  <c:v>2.86E-2</c:v>
                </c:pt>
                <c:pt idx="4">
                  <c:v>2.75E-2</c:v>
                </c:pt>
                <c:pt idx="7">
                  <c:v>3.1300000000000001E-2</c:v>
                </c:pt>
                <c:pt idx="10">
                  <c:v>2.5700000000000001E-2</c:v>
                </c:pt>
                <c:pt idx="13">
                  <c:v>2.07E-2</c:v>
                </c:pt>
                <c:pt idx="16">
                  <c:v>2.5000000000000001E-2</c:v>
                </c:pt>
              </c:numCache>
            </c:numRef>
          </c:val>
          <c:smooth val="0"/>
          <c:extLst>
            <c:ext xmlns:c16="http://schemas.microsoft.com/office/drawing/2014/chart" uri="{C3380CC4-5D6E-409C-BE32-E72D297353CC}">
              <c16:uniqueId val="{00000006-59C8-6343-AF11-9B534375D651}"/>
            </c:ext>
          </c:extLst>
        </c:ser>
        <c:ser>
          <c:idx val="1"/>
          <c:order val="7"/>
          <c:tx>
            <c:v>SZZ top 0.1% by wealth</c:v>
          </c:tx>
          <c:marker>
            <c:symbol val="none"/>
          </c:marker>
          <c:val>
            <c:numRef>
              <c:f>DataFig3!$AC$8:$AC$24</c:f>
              <c:numCache>
                <c:formatCode>0.0%</c:formatCode>
                <c:ptCount val="17"/>
                <c:pt idx="0">
                  <c:v>7.5182250000000006E-2</c:v>
                </c:pt>
                <c:pt idx="1">
                  <c:v>6.998501E-2</c:v>
                </c:pt>
                <c:pt idx="2">
                  <c:v>6.3338130000000006E-2</c:v>
                </c:pt>
                <c:pt idx="3">
                  <c:v>5.5199560000000002E-2</c:v>
                </c:pt>
                <c:pt idx="4">
                  <c:v>5.4298440000000003E-2</c:v>
                </c:pt>
                <c:pt idx="5">
                  <c:v>5.1480909999999998E-2</c:v>
                </c:pt>
                <c:pt idx="6">
                  <c:v>5.529746E-2</c:v>
                </c:pt>
                <c:pt idx="7">
                  <c:v>5.5089079999999999E-2</c:v>
                </c:pt>
                <c:pt idx="8">
                  <c:v>5.5277439999999997E-2</c:v>
                </c:pt>
                <c:pt idx="9">
                  <c:v>5.1210579999999999E-2</c:v>
                </c:pt>
                <c:pt idx="10">
                  <c:v>4.7298159999999999E-2</c:v>
                </c:pt>
                <c:pt idx="11">
                  <c:v>4.4080569999999999E-2</c:v>
                </c:pt>
                <c:pt idx="12">
                  <c:v>3.539424E-2</c:v>
                </c:pt>
                <c:pt idx="13">
                  <c:v>3.9826420000000001E-2</c:v>
                </c:pt>
                <c:pt idx="14">
                  <c:v>3.8968059999999999E-2</c:v>
                </c:pt>
                <c:pt idx="15">
                  <c:v>3.6521539999999998E-2</c:v>
                </c:pt>
                <c:pt idx="16">
                  <c:v>3.4413439999999997E-2</c:v>
                </c:pt>
              </c:numCache>
            </c:numRef>
          </c:val>
          <c:smooth val="0"/>
          <c:extLst>
            <c:ext xmlns:c16="http://schemas.microsoft.com/office/drawing/2014/chart" uri="{C3380CC4-5D6E-409C-BE32-E72D297353CC}">
              <c16:uniqueId val="{00000007-59C8-6343-AF11-9B534375D651}"/>
            </c:ext>
          </c:extLst>
        </c:ser>
        <c:dLbls>
          <c:showLegendKey val="0"/>
          <c:showVal val="0"/>
          <c:showCatName val="0"/>
          <c:showSerName val="0"/>
          <c:showPercent val="0"/>
          <c:showBubbleSize val="0"/>
        </c:dLbls>
        <c:smooth val="0"/>
        <c:axId val="-2115939336"/>
        <c:axId val="-2115947112"/>
      </c:lineChart>
      <c:catAx>
        <c:axId val="-2115939336"/>
        <c:scaling>
          <c:orientation val="minMax"/>
        </c:scaling>
        <c:delete val="0"/>
        <c:axPos val="b"/>
        <c:numFmt formatCode="General" sourceLinked="1"/>
        <c:majorTickMark val="out"/>
        <c:minorTickMark val="none"/>
        <c:tickLblPos val="nextTo"/>
        <c:crossAx val="-2115947112"/>
        <c:crosses val="autoZero"/>
        <c:auto val="1"/>
        <c:lblAlgn val="ctr"/>
        <c:lblOffset val="100"/>
        <c:tickLblSkip val="3"/>
        <c:tickMarkSkip val="3"/>
        <c:noMultiLvlLbl val="0"/>
      </c:catAx>
      <c:valAx>
        <c:axId val="-2115947112"/>
        <c:scaling>
          <c:orientation val="minMax"/>
          <c:max val="0.08"/>
        </c:scaling>
        <c:delete val="0"/>
        <c:axPos val="l"/>
        <c:majorGridlines>
          <c:spPr>
            <a:ln>
              <a:solidFill>
                <a:schemeClr val="bg1">
                  <a:lumMod val="75000"/>
                </a:schemeClr>
              </a:solidFill>
              <a:prstDash val="sysDash"/>
            </a:ln>
          </c:spPr>
        </c:majorGridlines>
        <c:numFmt formatCode="0%" sourceLinked="0"/>
        <c:majorTickMark val="none"/>
        <c:minorTickMark val="none"/>
        <c:tickLblPos val="nextTo"/>
        <c:crossAx val="-2115939336"/>
        <c:crosses val="autoZero"/>
        <c:crossBetween val="midCat"/>
      </c:valAx>
      <c:spPr>
        <a:noFill/>
        <a:ln w="25400">
          <a:noFill/>
        </a:ln>
      </c:spPr>
    </c:plotArea>
    <c:legend>
      <c:legendPos val="r"/>
      <c:layout>
        <c:manualLayout>
          <c:xMode val="edge"/>
          <c:yMode val="edge"/>
          <c:x val="0.15642222949134299"/>
          <c:y val="7.3078414217830595E-2"/>
          <c:w val="0.84209409098343402"/>
          <c:h val="0.15678040244969399"/>
        </c:manualLayout>
      </c:layout>
      <c:overlay val="0"/>
      <c:txPr>
        <a:bodyPr/>
        <a:lstStyle/>
        <a:p>
          <a:pPr>
            <a:defRPr sz="1600"/>
          </a:pPr>
          <a:endParaRPr lang="it-IT"/>
        </a:p>
      </c:txPr>
    </c:legend>
    <c:plotVisOnly val="1"/>
    <c:dispBlanksAs val="span"/>
    <c:showDLblsOverMax val="0"/>
  </c:chart>
  <c:spPr>
    <a:ln>
      <a:noFill/>
    </a:ln>
  </c:spPr>
  <c:txPr>
    <a:bodyPr/>
    <a:lstStyle/>
    <a:p>
      <a:pPr>
        <a:defRPr sz="1600">
          <a:latin typeface="Arial"/>
          <a:cs typeface="Arial"/>
        </a:defRPr>
      </a:pPr>
      <a:endParaRPr lang="it-IT"/>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800" b="1"/>
              <a:t>Male mortality rate advantage</a:t>
            </a:r>
            <a:r>
              <a:rPr lang="en-US" sz="1800" b="1" baseline="0"/>
              <a:t> of top earners (2012-14), Chetty et al.</a:t>
            </a:r>
            <a:endParaRPr lang="en-US" sz="1800" b="1"/>
          </a:p>
        </c:rich>
      </c:tx>
      <c:layout>
        <c:manualLayout>
          <c:xMode val="edge"/>
          <c:yMode val="edge"/>
          <c:x val="0.14471582948683101"/>
          <c:y val="4.5248868778280504E-3"/>
        </c:manualLayout>
      </c:layout>
      <c:overlay val="0"/>
    </c:title>
    <c:autoTitleDeleted val="0"/>
    <c:plotArea>
      <c:layout>
        <c:manualLayout>
          <c:layoutTarget val="inner"/>
          <c:xMode val="edge"/>
          <c:yMode val="edge"/>
          <c:x val="0.111763127884876"/>
          <c:y val="7.1719278868421998E-2"/>
          <c:w val="0.86339408091229997"/>
          <c:h val="0.74117647058823499"/>
        </c:manualLayout>
      </c:layout>
      <c:lineChart>
        <c:grouping val="standard"/>
        <c:varyColors val="0"/>
        <c:ser>
          <c:idx val="0"/>
          <c:order val="0"/>
          <c:tx>
            <c:strRef>
              <c:f>DataFig4!$B$21</c:f>
              <c:strCache>
                <c:ptCount val="1"/>
                <c:pt idx="0">
                  <c:v>Kopczuk-Saez</c:v>
                </c:pt>
              </c:strCache>
            </c:strRef>
          </c:tx>
          <c:spPr>
            <a:ln w="19050">
              <a:solidFill>
                <a:srgbClr val="000000"/>
              </a:solidFill>
              <a:prstDash val="solid"/>
            </a:ln>
          </c:spPr>
          <c:marker>
            <c:symbol val="diamond"/>
            <c:size val="10"/>
            <c:spPr>
              <a:solidFill>
                <a:sysClr val="window" lastClr="FFFFFF"/>
              </a:solidFill>
              <a:ln>
                <a:solidFill>
                  <a:srgbClr val="000000"/>
                </a:solidFill>
                <a:prstDash val="solid"/>
              </a:ln>
            </c:spPr>
          </c:marker>
          <c:cat>
            <c:numRef>
              <c:f>DataFig4!$A$23:$A$87</c:f>
              <c:numCache>
                <c:formatCode>General</c:formatCode>
                <c:ptCount val="65"/>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numCache>
            </c:numRef>
          </c:cat>
          <c:val>
            <c:numRef>
              <c:f>DataFig4!$B$23:$B$87</c:f>
              <c:numCache>
                <c:formatCode>General</c:formatCode>
                <c:ptCount val="65"/>
                <c:pt idx="0">
                  <c:v>0.71984800000000004</c:v>
                </c:pt>
                <c:pt idx="1">
                  <c:v>0.71984800000000004</c:v>
                </c:pt>
                <c:pt idx="2">
                  <c:v>0.70733900000000005</c:v>
                </c:pt>
                <c:pt idx="3">
                  <c:v>0.69494</c:v>
                </c:pt>
                <c:pt idx="4">
                  <c:v>0.68271800000000005</c:v>
                </c:pt>
                <c:pt idx="5">
                  <c:v>0.67074100000000003</c:v>
                </c:pt>
                <c:pt idx="6">
                  <c:v>0.65907700000000002</c:v>
                </c:pt>
                <c:pt idx="7">
                  <c:v>0.64779600000000004</c:v>
                </c:pt>
                <c:pt idx="8">
                  <c:v>0.636961</c:v>
                </c:pt>
                <c:pt idx="9">
                  <c:v>0.626637</c:v>
                </c:pt>
                <c:pt idx="10">
                  <c:v>0.61688399999999999</c:v>
                </c:pt>
                <c:pt idx="11">
                  <c:v>0.60775699999999999</c:v>
                </c:pt>
                <c:pt idx="12">
                  <c:v>0.59930700000000003</c:v>
                </c:pt>
                <c:pt idx="13">
                  <c:v>0.59157899999999997</c:v>
                </c:pt>
                <c:pt idx="14">
                  <c:v>0.58461200000000002</c:v>
                </c:pt>
                <c:pt idx="15">
                  <c:v>0.57844099999999998</c:v>
                </c:pt>
                <c:pt idx="16">
                  <c:v>0.57309100000000002</c:v>
                </c:pt>
                <c:pt idx="17">
                  <c:v>0.56858500000000001</c:v>
                </c:pt>
                <c:pt idx="18">
                  <c:v>0.56493599999999999</c:v>
                </c:pt>
                <c:pt idx="19">
                  <c:v>0.56215499999999996</c:v>
                </c:pt>
                <c:pt idx="20">
                  <c:v>0.56024399999999996</c:v>
                </c:pt>
                <c:pt idx="21">
                  <c:v>0.55920199999999998</c:v>
                </c:pt>
                <c:pt idx="22">
                  <c:v>0.55902200000000002</c:v>
                </c:pt>
                <c:pt idx="23">
                  <c:v>0.55969400000000002</c:v>
                </c:pt>
                <c:pt idx="24">
                  <c:v>0.56120400000000004</c:v>
                </c:pt>
                <c:pt idx="25">
                  <c:v>0.56353299999999995</c:v>
                </c:pt>
                <c:pt idx="26">
                  <c:v>0.56666399999999995</c:v>
                </c:pt>
                <c:pt idx="27">
                  <c:v>0.57057100000000005</c:v>
                </c:pt>
                <c:pt idx="28">
                  <c:v>0.57523299999999999</c:v>
                </c:pt>
                <c:pt idx="29">
                  <c:v>0.58062199999999997</c:v>
                </c:pt>
                <c:pt idx="30">
                  <c:v>0.58671300000000004</c:v>
                </c:pt>
                <c:pt idx="31">
                  <c:v>0.59347899999999998</c:v>
                </c:pt>
                <c:pt idx="32">
                  <c:v>0.60089099999999995</c:v>
                </c:pt>
                <c:pt idx="33">
                  <c:v>0.60892199999999996</c:v>
                </c:pt>
                <c:pt idx="34">
                  <c:v>0.61754299999999995</c:v>
                </c:pt>
                <c:pt idx="35">
                  <c:v>0.62672799999999995</c:v>
                </c:pt>
                <c:pt idx="36">
                  <c:v>0.63644699999999998</c:v>
                </c:pt>
                <c:pt idx="37">
                  <c:v>0.64667399999999997</c:v>
                </c:pt>
                <c:pt idx="38">
                  <c:v>0.65738200000000002</c:v>
                </c:pt>
                <c:pt idx="39">
                  <c:v>0.668543</c:v>
                </c:pt>
                <c:pt idx="40">
                  <c:v>0.68013000000000001</c:v>
                </c:pt>
                <c:pt idx="41">
                  <c:v>0.69211699999999998</c:v>
                </c:pt>
                <c:pt idx="42">
                  <c:v>0.70447599999999999</c:v>
                </c:pt>
                <c:pt idx="43">
                  <c:v>0.71718199999999999</c:v>
                </c:pt>
                <c:pt idx="44">
                  <c:v>0.73020700000000005</c:v>
                </c:pt>
                <c:pt idx="45">
                  <c:v>0.74352399999999996</c:v>
                </c:pt>
                <c:pt idx="46">
                  <c:v>0.75710500000000003</c:v>
                </c:pt>
                <c:pt idx="47">
                  <c:v>0.77092300000000002</c:v>
                </c:pt>
                <c:pt idx="48">
                  <c:v>0.78494799999999998</c:v>
                </c:pt>
                <c:pt idx="49">
                  <c:v>0.799153</c:v>
                </c:pt>
                <c:pt idx="50">
                  <c:v>0.81350599999999995</c:v>
                </c:pt>
                <c:pt idx="51">
                  <c:v>0.82797900000000002</c:v>
                </c:pt>
                <c:pt idx="52">
                  <c:v>0.84253999999999996</c:v>
                </c:pt>
                <c:pt idx="53">
                  <c:v>0.857159</c:v>
                </c:pt>
                <c:pt idx="54">
                  <c:v>0.87180400000000002</c:v>
                </c:pt>
                <c:pt idx="55">
                  <c:v>0.88644500000000004</c:v>
                </c:pt>
                <c:pt idx="56">
                  <c:v>0.90105199999999996</c:v>
                </c:pt>
                <c:pt idx="57">
                  <c:v>0.91559500000000005</c:v>
                </c:pt>
                <c:pt idx="58">
                  <c:v>0.93004799999999999</c:v>
                </c:pt>
                <c:pt idx="59">
                  <c:v>0.94438500000000003</c:v>
                </c:pt>
                <c:pt idx="60">
                  <c:v>0.95858699999999997</c:v>
                </c:pt>
                <c:pt idx="61">
                  <c:v>0.97263699999999997</c:v>
                </c:pt>
                <c:pt idx="62">
                  <c:v>0.98652499999999999</c:v>
                </c:pt>
                <c:pt idx="63">
                  <c:v>1</c:v>
                </c:pt>
                <c:pt idx="64">
                  <c:v>1</c:v>
                </c:pt>
              </c:numCache>
            </c:numRef>
          </c:val>
          <c:smooth val="0"/>
          <c:extLst>
            <c:ext xmlns:c16="http://schemas.microsoft.com/office/drawing/2014/chart" uri="{C3380CC4-5D6E-409C-BE32-E72D297353CC}">
              <c16:uniqueId val="{00000000-AE35-1842-843B-1662A2014C02}"/>
            </c:ext>
          </c:extLst>
        </c:ser>
        <c:ser>
          <c:idx val="1"/>
          <c:order val="1"/>
          <c:tx>
            <c:strRef>
              <c:f>DataFig4!$J$21</c:f>
              <c:strCache>
                <c:ptCount val="1"/>
                <c:pt idx="0">
                  <c:v>P80-90</c:v>
                </c:pt>
              </c:strCache>
            </c:strRef>
          </c:tx>
          <c:spPr>
            <a:ln w="19050">
              <a:solidFill>
                <a:srgbClr val="FF0000"/>
              </a:solidFill>
            </a:ln>
          </c:spPr>
          <c:marker>
            <c:symbol val="diamond"/>
            <c:size val="10"/>
            <c:spPr>
              <a:solidFill>
                <a:srgbClr val="FF0000"/>
              </a:solidFill>
              <a:ln>
                <a:solidFill>
                  <a:srgbClr val="FF0000"/>
                </a:solidFill>
              </a:ln>
            </c:spPr>
          </c:marker>
          <c:cat>
            <c:numRef>
              <c:f>DataFig4!$A$23:$A$87</c:f>
              <c:numCache>
                <c:formatCode>General</c:formatCode>
                <c:ptCount val="65"/>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numCache>
            </c:numRef>
          </c:cat>
          <c:val>
            <c:numRef>
              <c:f>DataFig4!$J$23:$J$87</c:f>
              <c:numCache>
                <c:formatCode>General</c:formatCode>
                <c:ptCount val="65"/>
                <c:pt idx="16">
                  <c:v>0.38308340000000002</c:v>
                </c:pt>
                <c:pt idx="17">
                  <c:v>0.3906657</c:v>
                </c:pt>
                <c:pt idx="18">
                  <c:v>0.45033849999999997</c:v>
                </c:pt>
                <c:pt idx="19">
                  <c:v>0.39578200000000002</c:v>
                </c:pt>
                <c:pt idx="20">
                  <c:v>0.4059162</c:v>
                </c:pt>
                <c:pt idx="21">
                  <c:v>0.41054570000000001</c:v>
                </c:pt>
                <c:pt idx="22">
                  <c:v>0.41916429999999999</c:v>
                </c:pt>
                <c:pt idx="23">
                  <c:v>0.40717609999999999</c:v>
                </c:pt>
                <c:pt idx="24">
                  <c:v>0.39331529999999998</c:v>
                </c:pt>
                <c:pt idx="25">
                  <c:v>0.40521279999999998</c:v>
                </c:pt>
                <c:pt idx="26">
                  <c:v>0.41839490000000001</c:v>
                </c:pt>
                <c:pt idx="27">
                  <c:v>0.42587900000000001</c:v>
                </c:pt>
                <c:pt idx="28">
                  <c:v>0.40767239999999999</c:v>
                </c:pt>
                <c:pt idx="29">
                  <c:v>0.4187382</c:v>
                </c:pt>
                <c:pt idx="30">
                  <c:v>0.42287530000000001</c:v>
                </c:pt>
                <c:pt idx="31">
                  <c:v>0.43355630000000001</c:v>
                </c:pt>
                <c:pt idx="32">
                  <c:v>0.43258429999999998</c:v>
                </c:pt>
                <c:pt idx="33">
                  <c:v>0.48906159999999999</c:v>
                </c:pt>
                <c:pt idx="34">
                  <c:v>0.45623599999999997</c:v>
                </c:pt>
                <c:pt idx="35">
                  <c:v>0.45813619999999999</c:v>
                </c:pt>
                <c:pt idx="36">
                  <c:v>0.48478860000000001</c:v>
                </c:pt>
                <c:pt idx="37">
                  <c:v>0.50105049999999995</c:v>
                </c:pt>
                <c:pt idx="38">
                  <c:v>0.50993569999999999</c:v>
                </c:pt>
                <c:pt idx="39">
                  <c:v>0.51624199999999998</c:v>
                </c:pt>
                <c:pt idx="40">
                  <c:v>0.53655299999999995</c:v>
                </c:pt>
                <c:pt idx="41">
                  <c:v>0.55920800000000004</c:v>
                </c:pt>
                <c:pt idx="42">
                  <c:v>0.57011489999999998</c:v>
                </c:pt>
                <c:pt idx="43">
                  <c:v>0.57725510000000002</c:v>
                </c:pt>
                <c:pt idx="44">
                  <c:v>0.59865179999999996</c:v>
                </c:pt>
                <c:pt idx="45">
                  <c:v>0.59296409999999999</c:v>
                </c:pt>
                <c:pt idx="46">
                  <c:v>0.61801729999999999</c:v>
                </c:pt>
                <c:pt idx="47">
                  <c:v>0.65519019999999994</c:v>
                </c:pt>
                <c:pt idx="48">
                  <c:v>0.66002450000000001</c:v>
                </c:pt>
                <c:pt idx="49">
                  <c:v>0.66755889999999996</c:v>
                </c:pt>
                <c:pt idx="50">
                  <c:v>0.6968818</c:v>
                </c:pt>
                <c:pt idx="51">
                  <c:v>0.71088280000000004</c:v>
                </c:pt>
                <c:pt idx="52">
                  <c:v>0.72851160000000004</c:v>
                </c:pt>
              </c:numCache>
            </c:numRef>
          </c:val>
          <c:smooth val="0"/>
          <c:extLst>
            <c:ext xmlns:c16="http://schemas.microsoft.com/office/drawing/2014/chart" uri="{C3380CC4-5D6E-409C-BE32-E72D297353CC}">
              <c16:uniqueId val="{00000001-AE35-1842-843B-1662A2014C02}"/>
            </c:ext>
          </c:extLst>
        </c:ser>
        <c:ser>
          <c:idx val="2"/>
          <c:order val="2"/>
          <c:tx>
            <c:strRef>
              <c:f>DataFig4!$K$21</c:f>
              <c:strCache>
                <c:ptCount val="1"/>
                <c:pt idx="0">
                  <c:v>P90-99</c:v>
                </c:pt>
              </c:strCache>
            </c:strRef>
          </c:tx>
          <c:spPr>
            <a:ln w="19050">
              <a:solidFill>
                <a:sysClr val="windowText" lastClr="000000">
                  <a:lumMod val="50000"/>
                  <a:lumOff val="50000"/>
                </a:sysClr>
              </a:solidFill>
            </a:ln>
          </c:spPr>
          <c:marker>
            <c:symbol val="triangle"/>
            <c:size val="10"/>
            <c:spPr>
              <a:solidFill>
                <a:sysClr val="windowText" lastClr="000000">
                  <a:lumMod val="50000"/>
                  <a:lumOff val="50000"/>
                </a:sysClr>
              </a:solidFill>
              <a:ln>
                <a:solidFill>
                  <a:sysClr val="windowText" lastClr="000000">
                    <a:lumMod val="50000"/>
                    <a:lumOff val="50000"/>
                  </a:sysClr>
                </a:solidFill>
              </a:ln>
            </c:spPr>
          </c:marker>
          <c:cat>
            <c:numRef>
              <c:f>DataFig4!$A$23:$A$87</c:f>
              <c:numCache>
                <c:formatCode>General</c:formatCode>
                <c:ptCount val="65"/>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numCache>
            </c:numRef>
          </c:cat>
          <c:val>
            <c:numRef>
              <c:f>DataFig4!$K$23:$K$87</c:f>
              <c:numCache>
                <c:formatCode>General</c:formatCode>
                <c:ptCount val="65"/>
                <c:pt idx="16">
                  <c:v>0.30457060000000002</c:v>
                </c:pt>
                <c:pt idx="17">
                  <c:v>0.29361720000000002</c:v>
                </c:pt>
                <c:pt idx="18">
                  <c:v>0.32768969999999997</c:v>
                </c:pt>
                <c:pt idx="19">
                  <c:v>0.33858480000000002</c:v>
                </c:pt>
                <c:pt idx="20">
                  <c:v>0.29562919999999998</c:v>
                </c:pt>
                <c:pt idx="21">
                  <c:v>0.32503369999999998</c:v>
                </c:pt>
                <c:pt idx="22">
                  <c:v>0.31531550000000003</c:v>
                </c:pt>
                <c:pt idx="23">
                  <c:v>0.32914529999999997</c:v>
                </c:pt>
                <c:pt idx="24">
                  <c:v>0.337088</c:v>
                </c:pt>
                <c:pt idx="25">
                  <c:v>0.3381401</c:v>
                </c:pt>
                <c:pt idx="26">
                  <c:v>0.33195340000000001</c:v>
                </c:pt>
                <c:pt idx="27">
                  <c:v>0.3348045</c:v>
                </c:pt>
                <c:pt idx="28">
                  <c:v>0.36539579999999999</c:v>
                </c:pt>
                <c:pt idx="29">
                  <c:v>0.34762599999999999</c:v>
                </c:pt>
                <c:pt idx="30">
                  <c:v>0.33943010000000001</c:v>
                </c:pt>
                <c:pt idx="31">
                  <c:v>0.35652230000000001</c:v>
                </c:pt>
                <c:pt idx="32">
                  <c:v>0.33059880000000003</c:v>
                </c:pt>
                <c:pt idx="33">
                  <c:v>0.35298679999999999</c:v>
                </c:pt>
                <c:pt idx="34">
                  <c:v>0.35834139999999998</c:v>
                </c:pt>
                <c:pt idx="35">
                  <c:v>0.38683630000000002</c:v>
                </c:pt>
                <c:pt idx="36">
                  <c:v>0.38829780000000003</c:v>
                </c:pt>
                <c:pt idx="37">
                  <c:v>0.3882719</c:v>
                </c:pt>
                <c:pt idx="38">
                  <c:v>0.40838370000000002</c:v>
                </c:pt>
                <c:pt idx="39">
                  <c:v>0.40569050000000001</c:v>
                </c:pt>
                <c:pt idx="40">
                  <c:v>0.42590790000000001</c:v>
                </c:pt>
                <c:pt idx="41">
                  <c:v>0.44312509999999999</c:v>
                </c:pt>
                <c:pt idx="42">
                  <c:v>0.45466139999999999</c:v>
                </c:pt>
                <c:pt idx="43">
                  <c:v>0.45913680000000001</c:v>
                </c:pt>
                <c:pt idx="44">
                  <c:v>0.47545589999999999</c:v>
                </c:pt>
                <c:pt idx="45">
                  <c:v>0.49378349999999999</c:v>
                </c:pt>
                <c:pt idx="46">
                  <c:v>0.49207089999999998</c:v>
                </c:pt>
                <c:pt idx="47">
                  <c:v>0.52998909999999999</c:v>
                </c:pt>
                <c:pt idx="48">
                  <c:v>0.52887410000000001</c:v>
                </c:pt>
                <c:pt idx="49">
                  <c:v>0.55027510000000002</c:v>
                </c:pt>
                <c:pt idx="50">
                  <c:v>0.5459813</c:v>
                </c:pt>
                <c:pt idx="51">
                  <c:v>0.58751810000000004</c:v>
                </c:pt>
                <c:pt idx="52">
                  <c:v>0.58874490000000002</c:v>
                </c:pt>
              </c:numCache>
            </c:numRef>
          </c:val>
          <c:smooth val="0"/>
          <c:extLst>
            <c:ext xmlns:c16="http://schemas.microsoft.com/office/drawing/2014/chart" uri="{C3380CC4-5D6E-409C-BE32-E72D297353CC}">
              <c16:uniqueId val="{00000002-AE35-1842-843B-1662A2014C02}"/>
            </c:ext>
          </c:extLst>
        </c:ser>
        <c:ser>
          <c:idx val="3"/>
          <c:order val="3"/>
          <c:tx>
            <c:strRef>
              <c:f>DataFig4!$L$21</c:f>
              <c:strCache>
                <c:ptCount val="1"/>
                <c:pt idx="0">
                  <c:v>Top 1%</c:v>
                </c:pt>
              </c:strCache>
            </c:strRef>
          </c:tx>
          <c:spPr>
            <a:ln w="19050">
              <a:solidFill>
                <a:srgbClr val="3366FF"/>
              </a:solidFill>
            </a:ln>
          </c:spPr>
          <c:marker>
            <c:symbol val="triangle"/>
            <c:size val="10"/>
            <c:spPr>
              <a:solidFill>
                <a:sysClr val="window" lastClr="FFFFFF"/>
              </a:solidFill>
              <a:ln>
                <a:solidFill>
                  <a:srgbClr val="3366FF"/>
                </a:solidFill>
              </a:ln>
            </c:spPr>
          </c:marker>
          <c:cat>
            <c:numRef>
              <c:f>DataFig4!$A$23:$A$87</c:f>
              <c:numCache>
                <c:formatCode>General</c:formatCode>
                <c:ptCount val="65"/>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numCache>
            </c:numRef>
          </c:cat>
          <c:val>
            <c:numRef>
              <c:f>DataFig4!$L$23:$L$87</c:f>
              <c:numCache>
                <c:formatCode>General</c:formatCode>
                <c:ptCount val="65"/>
                <c:pt idx="16">
                  <c:v>0.30495080000000002</c:v>
                </c:pt>
                <c:pt idx="17">
                  <c:v>0.26242149999999997</c:v>
                </c:pt>
                <c:pt idx="18">
                  <c:v>0.23447889999999999</c:v>
                </c:pt>
                <c:pt idx="19">
                  <c:v>0.21973280000000001</c:v>
                </c:pt>
                <c:pt idx="20">
                  <c:v>0.2380824</c:v>
                </c:pt>
                <c:pt idx="21">
                  <c:v>0.26054149999999998</c:v>
                </c:pt>
                <c:pt idx="22">
                  <c:v>0.2679781</c:v>
                </c:pt>
                <c:pt idx="23">
                  <c:v>0.2496855</c:v>
                </c:pt>
                <c:pt idx="24">
                  <c:v>0.24616199999999999</c:v>
                </c:pt>
                <c:pt idx="25">
                  <c:v>0.25453500000000001</c:v>
                </c:pt>
                <c:pt idx="26">
                  <c:v>0.25473750000000001</c:v>
                </c:pt>
                <c:pt idx="27">
                  <c:v>0.26646540000000002</c:v>
                </c:pt>
                <c:pt idx="28">
                  <c:v>0.27929739999999997</c:v>
                </c:pt>
                <c:pt idx="29">
                  <c:v>0.27576620000000002</c:v>
                </c:pt>
                <c:pt idx="30">
                  <c:v>0.27978769999999997</c:v>
                </c:pt>
                <c:pt idx="31">
                  <c:v>0.28749560000000002</c:v>
                </c:pt>
                <c:pt idx="32">
                  <c:v>0.28812539999999998</c:v>
                </c:pt>
                <c:pt idx="33">
                  <c:v>0.29596860000000003</c:v>
                </c:pt>
                <c:pt idx="34">
                  <c:v>0.30295610000000001</c:v>
                </c:pt>
                <c:pt idx="35">
                  <c:v>0.29477310000000001</c:v>
                </c:pt>
                <c:pt idx="36">
                  <c:v>0.29098849999999998</c:v>
                </c:pt>
                <c:pt idx="37">
                  <c:v>0.2956416</c:v>
                </c:pt>
                <c:pt idx="38">
                  <c:v>0.30974420000000003</c:v>
                </c:pt>
                <c:pt idx="39">
                  <c:v>0.32560250000000002</c:v>
                </c:pt>
                <c:pt idx="40">
                  <c:v>0.3409798</c:v>
                </c:pt>
                <c:pt idx="41">
                  <c:v>0.34351169999999998</c:v>
                </c:pt>
                <c:pt idx="42">
                  <c:v>0.34385110000000002</c:v>
                </c:pt>
                <c:pt idx="43">
                  <c:v>0.36416019999999999</c:v>
                </c:pt>
                <c:pt idx="44">
                  <c:v>0.39694239999999997</c:v>
                </c:pt>
                <c:pt idx="45">
                  <c:v>0.4150701</c:v>
                </c:pt>
                <c:pt idx="46">
                  <c:v>0.41610160000000002</c:v>
                </c:pt>
                <c:pt idx="47">
                  <c:v>0.42009999999999997</c:v>
                </c:pt>
                <c:pt idx="48">
                  <c:v>0.43238840000000001</c:v>
                </c:pt>
                <c:pt idx="49">
                  <c:v>0.46100069999999999</c:v>
                </c:pt>
                <c:pt idx="50">
                  <c:v>0.48449789999999998</c:v>
                </c:pt>
                <c:pt idx="51">
                  <c:v>0.48628090000000002</c:v>
                </c:pt>
                <c:pt idx="52">
                  <c:v>0.48120220000000002</c:v>
                </c:pt>
              </c:numCache>
            </c:numRef>
          </c:val>
          <c:smooth val="0"/>
          <c:extLst>
            <c:ext xmlns:c16="http://schemas.microsoft.com/office/drawing/2014/chart" uri="{C3380CC4-5D6E-409C-BE32-E72D297353CC}">
              <c16:uniqueId val="{00000003-AE35-1842-843B-1662A2014C02}"/>
            </c:ext>
          </c:extLst>
        </c:ser>
        <c:dLbls>
          <c:showLegendKey val="0"/>
          <c:showVal val="0"/>
          <c:showCatName val="0"/>
          <c:showSerName val="0"/>
          <c:showPercent val="0"/>
          <c:showBubbleSize val="0"/>
        </c:dLbls>
        <c:marker val="1"/>
        <c:smooth val="0"/>
        <c:axId val="-2146368376"/>
        <c:axId val="-2046289352"/>
      </c:lineChart>
      <c:catAx>
        <c:axId val="-2146368376"/>
        <c:scaling>
          <c:orientation val="minMax"/>
        </c:scaling>
        <c:delete val="0"/>
        <c:axPos val="b"/>
        <c:majorGridlines>
          <c:spPr>
            <a:ln w="12700">
              <a:solidFill>
                <a:schemeClr val="bg1">
                  <a:lumMod val="65000"/>
                </a:schemeClr>
              </a:solidFill>
              <a:prstDash val="sysDash"/>
            </a:ln>
          </c:spPr>
        </c:majorGridlines>
        <c:title>
          <c:tx>
            <c:rich>
              <a:bodyPr/>
              <a:lstStyle/>
              <a:p>
                <a:pPr>
                  <a:defRPr/>
                </a:pPr>
                <a:r>
                  <a:rPr lang="en-US" sz="2000"/>
                  <a:t>age</a:t>
                </a:r>
              </a:p>
            </c:rich>
          </c:tx>
          <c:layout>
            <c:manualLayout>
              <c:xMode val="edge"/>
              <c:yMode val="edge"/>
              <c:x val="0.48044691827314701"/>
              <c:y val="0.89988687782805399"/>
            </c:manualLayout>
          </c:layout>
          <c:overlay val="0"/>
        </c:title>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6289352"/>
        <c:crosses val="autoZero"/>
        <c:auto val="1"/>
        <c:lblAlgn val="ctr"/>
        <c:lblOffset val="100"/>
        <c:tickLblSkip val="4"/>
        <c:tickMarkSkip val="4"/>
        <c:noMultiLvlLbl val="0"/>
      </c:catAx>
      <c:valAx>
        <c:axId val="-2046289352"/>
        <c:scaling>
          <c:orientation val="minMax"/>
          <c:max val="1"/>
        </c:scaling>
        <c:delete val="0"/>
        <c:axPos val="l"/>
        <c:majorGridlines>
          <c:spPr>
            <a:ln w="3175">
              <a:solidFill>
                <a:schemeClr val="bg1">
                  <a:lumMod val="65000"/>
                </a:schemeClr>
              </a:solidFill>
              <a:prstDash val="solid"/>
            </a:ln>
          </c:spPr>
        </c:majorGridlines>
        <c:title>
          <c:tx>
            <c:rich>
              <a:bodyPr rot="-5400000" vert="horz"/>
              <a:lstStyle/>
              <a:p>
                <a:pPr>
                  <a:defRPr/>
                </a:pPr>
                <a:r>
                  <a:rPr lang="en-US" sz="2000"/>
                  <a:t>Mortality rate (relative to average)</a:t>
                </a:r>
              </a:p>
            </c:rich>
          </c:tx>
          <c:overlay val="0"/>
        </c:title>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46368376"/>
        <c:crosses val="autoZero"/>
        <c:crossBetween val="midCat"/>
      </c:valAx>
      <c:spPr>
        <a:solidFill>
          <a:srgbClr val="FFFFFF"/>
        </a:solidFill>
        <a:ln w="3175">
          <a:noFill/>
          <a:prstDash val="solid"/>
        </a:ln>
      </c:spPr>
    </c:plotArea>
    <c:legend>
      <c:legendPos val="r"/>
      <c:layout>
        <c:manualLayout>
          <c:xMode val="edge"/>
          <c:yMode val="edge"/>
          <c:x val="0.12"/>
          <c:y val="0.41853457797413302"/>
          <c:w val="0.244137931034483"/>
          <c:h val="0.30320233726440299"/>
        </c:manualLayout>
      </c:layout>
      <c:overlay val="1"/>
      <c:txPr>
        <a:bodyPr/>
        <a:lstStyle/>
        <a:p>
          <a:pPr>
            <a:defRPr sz="1800"/>
          </a:pPr>
          <a:endParaRPr lang="it-IT"/>
        </a:p>
      </c:txPr>
    </c:legend>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800" b="1"/>
              <a:t>Correcting Estate Multiplier Estimates</a:t>
            </a:r>
          </a:p>
        </c:rich>
      </c:tx>
      <c:layout>
        <c:manualLayout>
          <c:xMode val="edge"/>
          <c:yMode val="edge"/>
          <c:x val="0.27856475699158301"/>
          <c:y val="0"/>
        </c:manualLayout>
      </c:layout>
      <c:overlay val="0"/>
    </c:title>
    <c:autoTitleDeleted val="0"/>
    <c:plotArea>
      <c:layout>
        <c:manualLayout>
          <c:layoutTarget val="inner"/>
          <c:xMode val="edge"/>
          <c:yMode val="edge"/>
          <c:x val="0.111763127884876"/>
          <c:y val="7.1719278868421998E-2"/>
          <c:w val="0.86339408091229997"/>
          <c:h val="0.74117647058823499"/>
        </c:manualLayout>
      </c:layout>
      <c:lineChart>
        <c:grouping val="standard"/>
        <c:varyColors val="0"/>
        <c:ser>
          <c:idx val="3"/>
          <c:order val="0"/>
          <c:tx>
            <c:strRef>
              <c:f>DataFig2!$F$2</c:f>
              <c:strCache>
                <c:ptCount val="1"/>
                <c:pt idx="0">
                  <c:v>Estate multiplier (raw)</c:v>
                </c:pt>
              </c:strCache>
            </c:strRef>
          </c:tx>
          <c:spPr>
            <a:ln w="19050">
              <a:solidFill>
                <a:srgbClr val="3366FF"/>
              </a:solidFill>
            </a:ln>
          </c:spPr>
          <c:marker>
            <c:symbol val="triangle"/>
            <c:size val="10"/>
            <c:spPr>
              <a:solidFill>
                <a:sysClr val="window" lastClr="FFFFFF"/>
              </a:solidFill>
              <a:ln>
                <a:solidFill>
                  <a:srgbClr val="3366FF"/>
                </a:solidFill>
              </a:ln>
            </c:spPr>
          </c:marker>
          <c:cat>
            <c:numRef>
              <c:f>DataFig2!$A$66:$A$106</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formatCode="0">
                  <c:v>2012</c:v>
                </c:pt>
                <c:pt idx="37" formatCode="0">
                  <c:v>2013</c:v>
                </c:pt>
                <c:pt idx="38" formatCode="0">
                  <c:v>2014</c:v>
                </c:pt>
                <c:pt idx="39" formatCode="0">
                  <c:v>2015</c:v>
                </c:pt>
                <c:pt idx="40" formatCode="0">
                  <c:v>2016</c:v>
                </c:pt>
              </c:numCache>
            </c:numRef>
          </c:cat>
          <c:val>
            <c:numRef>
              <c:f>DataFig2!$J$66:$J$106</c:f>
              <c:numCache>
                <c:formatCode>0.0%</c:formatCode>
                <c:ptCount val="41"/>
                <c:pt idx="0">
                  <c:v>7.7232926516130604E-2</c:v>
                </c:pt>
                <c:pt idx="5">
                  <c:v>7.7726786830552674E-2</c:v>
                </c:pt>
                <c:pt idx="6">
                  <c:v>7.8301819300812564E-2</c:v>
                </c:pt>
                <c:pt idx="7">
                  <c:v>9.1233038969616709E-2</c:v>
                </c:pt>
                <c:pt idx="8">
                  <c:v>9.3526438238784662E-2</c:v>
                </c:pt>
                <c:pt idx="9">
                  <c:v>0.10510393866594732</c:v>
                </c:pt>
                <c:pt idx="10">
                  <c:v>0.10782557607650003</c:v>
                </c:pt>
                <c:pt idx="11">
                  <c:v>0.10515367373054565</c:v>
                </c:pt>
                <c:pt idx="12">
                  <c:v>0.10643742622734638</c:v>
                </c:pt>
                <c:pt idx="13">
                  <c:v>0.11286180850615259</c:v>
                </c:pt>
                <c:pt idx="14">
                  <c:v>0.10768899841181373</c:v>
                </c:pt>
                <c:pt idx="15">
                  <c:v>0.11190384748497917</c:v>
                </c:pt>
                <c:pt idx="16">
                  <c:v>0.11295167792823184</c:v>
                </c:pt>
                <c:pt idx="17">
                  <c:v>0.11108278804976184</c:v>
                </c:pt>
                <c:pt idx="18">
                  <c:v>0.1165302813305376</c:v>
                </c:pt>
                <c:pt idx="19">
                  <c:v>0.12204569269442589</c:v>
                </c:pt>
                <c:pt idx="20">
                  <c:v>0.12152775972173394</c:v>
                </c:pt>
                <c:pt idx="21">
                  <c:v>0.12079612992852315</c:v>
                </c:pt>
                <c:pt idx="22">
                  <c:v>0.129041657175542</c:v>
                </c:pt>
                <c:pt idx="23">
                  <c:v>0.13046608476243124</c:v>
                </c:pt>
                <c:pt idx="24">
                  <c:v>0.12741772529464207</c:v>
                </c:pt>
                <c:pt idx="25">
                  <c:v>0.14291907620200683</c:v>
                </c:pt>
                <c:pt idx="26">
                  <c:v>0.14555130469968952</c:v>
                </c:pt>
                <c:pt idx="27">
                  <c:v>0.13983831952539766</c:v>
                </c:pt>
                <c:pt idx="28">
                  <c:v>0.133067767649757</c:v>
                </c:pt>
                <c:pt idx="29">
                  <c:v>0.13730636053635892</c:v>
                </c:pt>
                <c:pt idx="30">
                  <c:v>0.13886427631537715</c:v>
                </c:pt>
                <c:pt idx="31">
                  <c:v>0.13448226120408496</c:v>
                </c:pt>
                <c:pt idx="32">
                  <c:v>0.13769633415417176</c:v>
                </c:pt>
                <c:pt idx="33">
                  <c:v>0.14761934103168878</c:v>
                </c:pt>
                <c:pt idx="35">
                  <c:v>0.16995964679355416</c:v>
                </c:pt>
                <c:pt idx="36">
                  <c:v>0.16102948083564148</c:v>
                </c:pt>
              </c:numCache>
            </c:numRef>
          </c:val>
          <c:smooth val="0"/>
          <c:extLst>
            <c:ext xmlns:c16="http://schemas.microsoft.com/office/drawing/2014/chart" uri="{C3380CC4-5D6E-409C-BE32-E72D297353CC}">
              <c16:uniqueId val="{00000000-4EB2-FB45-BE1D-EABDA29CCA36}"/>
            </c:ext>
          </c:extLst>
        </c:ser>
        <c:ser>
          <c:idx val="1"/>
          <c:order val="1"/>
          <c:tx>
            <c:strRef>
              <c:f>DataFig2!$G$2</c:f>
              <c:strCache>
                <c:ptCount val="1"/>
                <c:pt idx="0">
                  <c:v>Estate multiplier (smoothed)</c:v>
                </c:pt>
              </c:strCache>
            </c:strRef>
          </c:tx>
          <c:spPr>
            <a:ln w="19050">
              <a:solidFill>
                <a:srgbClr val="FF0000"/>
              </a:solidFill>
            </a:ln>
          </c:spPr>
          <c:marker>
            <c:symbol val="diamond"/>
            <c:size val="10"/>
            <c:spPr>
              <a:solidFill>
                <a:srgbClr val="FF0000"/>
              </a:solidFill>
              <a:ln>
                <a:solidFill>
                  <a:srgbClr val="FF0000"/>
                </a:solidFill>
              </a:ln>
            </c:spPr>
          </c:marker>
          <c:cat>
            <c:numRef>
              <c:f>DataFig2!$A$66:$A$106</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formatCode="0">
                  <c:v>2012</c:v>
                </c:pt>
                <c:pt idx="37" formatCode="0">
                  <c:v>2013</c:v>
                </c:pt>
                <c:pt idx="38" formatCode="0">
                  <c:v>2014</c:v>
                </c:pt>
                <c:pt idx="39" formatCode="0">
                  <c:v>2015</c:v>
                </c:pt>
                <c:pt idx="40" formatCode="0">
                  <c:v>2016</c:v>
                </c:pt>
              </c:numCache>
            </c:numRef>
          </c:cat>
          <c:val>
            <c:numRef>
              <c:f>DataFig2!$G$66:$G$106</c:f>
              <c:numCache>
                <c:formatCode>0.0%</c:formatCode>
                <c:ptCount val="41"/>
                <c:pt idx="0">
                  <c:v>7.4539776153462203E-2</c:v>
                </c:pt>
                <c:pt idx="5">
                  <c:v>7.4745130000000007E-2</c:v>
                </c:pt>
                <c:pt idx="6">
                  <c:v>7.3284959999999996E-2</c:v>
                </c:pt>
                <c:pt idx="7">
                  <c:v>8.3969779999999994E-2</c:v>
                </c:pt>
                <c:pt idx="8">
                  <c:v>8.6045759999999999E-2</c:v>
                </c:pt>
                <c:pt idx="9">
                  <c:v>9.4486059999999997E-2</c:v>
                </c:pt>
                <c:pt idx="10">
                  <c:v>9.6067639999999996E-2</c:v>
                </c:pt>
                <c:pt idx="11">
                  <c:v>8.9839290000000002E-2</c:v>
                </c:pt>
                <c:pt idx="12">
                  <c:v>8.9540839999999997E-2</c:v>
                </c:pt>
                <c:pt idx="13">
                  <c:v>9.3001050000000002E-2</c:v>
                </c:pt>
                <c:pt idx="14">
                  <c:v>8.7297810000000003E-2</c:v>
                </c:pt>
                <c:pt idx="15">
                  <c:v>8.9521089999999998E-2</c:v>
                </c:pt>
                <c:pt idx="16">
                  <c:v>8.9935520000000005E-2</c:v>
                </c:pt>
                <c:pt idx="17">
                  <c:v>8.6924669999999996E-2</c:v>
                </c:pt>
                <c:pt idx="18">
                  <c:v>8.9984629999999996E-2</c:v>
                </c:pt>
                <c:pt idx="19">
                  <c:v>9.2909340000000007E-2</c:v>
                </c:pt>
                <c:pt idx="20">
                  <c:v>9.0791150000000001E-2</c:v>
                </c:pt>
                <c:pt idx="21">
                  <c:v>8.9187310000000006E-2</c:v>
                </c:pt>
                <c:pt idx="22">
                  <c:v>9.3813489999999999E-2</c:v>
                </c:pt>
                <c:pt idx="23">
                  <c:v>9.4014959999999995E-2</c:v>
                </c:pt>
                <c:pt idx="24">
                  <c:v>9.061988E-2</c:v>
                </c:pt>
                <c:pt idx="25">
                  <c:v>0.10079034499999999</c:v>
                </c:pt>
                <c:pt idx="26">
                  <c:v>0.10096437</c:v>
                </c:pt>
                <c:pt idx="27">
                  <c:v>9.51157475E-2</c:v>
                </c:pt>
                <c:pt idx="28">
                  <c:v>8.9942555000000007E-2</c:v>
                </c:pt>
                <c:pt idx="29">
                  <c:v>9.169859000000001E-2</c:v>
                </c:pt>
                <c:pt idx="30">
                  <c:v>9.1597160000000011E-2</c:v>
                </c:pt>
                <c:pt idx="31">
                  <c:v>8.8193469999999996E-2</c:v>
                </c:pt>
                <c:pt idx="32">
                  <c:v>8.9308187500000011E-2</c:v>
                </c:pt>
                <c:pt idx="33">
                  <c:v>9.5222890000000004E-2</c:v>
                </c:pt>
                <c:pt idx="35">
                  <c:v>0.10677224399999999</c:v>
                </c:pt>
                <c:pt idx="36">
                  <c:v>0.100083836</c:v>
                </c:pt>
              </c:numCache>
            </c:numRef>
          </c:val>
          <c:smooth val="0"/>
          <c:extLst>
            <c:ext xmlns:c16="http://schemas.microsoft.com/office/drawing/2014/chart" uri="{C3380CC4-5D6E-409C-BE32-E72D297353CC}">
              <c16:uniqueId val="{00000001-4EB2-FB45-BE1D-EABDA29CCA36}"/>
            </c:ext>
          </c:extLst>
        </c:ser>
        <c:ser>
          <c:idx val="0"/>
          <c:order val="2"/>
          <c:tx>
            <c:strRef>
              <c:f>DataFig2!$F$2</c:f>
              <c:strCache>
                <c:ptCount val="1"/>
                <c:pt idx="0">
                  <c:v>Estate multiplier (raw)</c:v>
                </c:pt>
              </c:strCache>
            </c:strRef>
          </c:tx>
          <c:spPr>
            <a:ln w="19050">
              <a:solidFill>
                <a:srgbClr val="000000"/>
              </a:solidFill>
              <a:prstDash val="solid"/>
            </a:ln>
          </c:spPr>
          <c:marker>
            <c:symbol val="diamond"/>
            <c:size val="10"/>
            <c:spPr>
              <a:solidFill>
                <a:sysClr val="window" lastClr="FFFFFF"/>
              </a:solidFill>
              <a:ln>
                <a:solidFill>
                  <a:srgbClr val="000000"/>
                </a:solidFill>
                <a:prstDash val="solid"/>
              </a:ln>
            </c:spPr>
          </c:marker>
          <c:cat>
            <c:numRef>
              <c:f>DataFig2!$A$66:$A$106</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formatCode="0">
                  <c:v>2012</c:v>
                </c:pt>
                <c:pt idx="37" formatCode="0">
                  <c:v>2013</c:v>
                </c:pt>
                <c:pt idx="38" formatCode="0">
                  <c:v>2014</c:v>
                </c:pt>
                <c:pt idx="39" formatCode="0">
                  <c:v>2015</c:v>
                </c:pt>
                <c:pt idx="40" formatCode="0">
                  <c:v>2016</c:v>
                </c:pt>
              </c:numCache>
            </c:numRef>
          </c:cat>
          <c:val>
            <c:numRef>
              <c:f>DataFig2!$F$66:$F$106</c:f>
              <c:numCache>
                <c:formatCode>0.0%</c:formatCode>
                <c:ptCount val="41"/>
                <c:pt idx="0">
                  <c:v>7.4539776153462203E-2</c:v>
                </c:pt>
                <c:pt idx="5">
                  <c:v>7.4745130000000007E-2</c:v>
                </c:pt>
                <c:pt idx="6">
                  <c:v>7.3284959999999996E-2</c:v>
                </c:pt>
                <c:pt idx="7">
                  <c:v>8.3969779999999994E-2</c:v>
                </c:pt>
                <c:pt idx="8">
                  <c:v>8.6045759999999999E-2</c:v>
                </c:pt>
                <c:pt idx="9">
                  <c:v>9.4486059999999997E-2</c:v>
                </c:pt>
                <c:pt idx="10">
                  <c:v>9.6067639999999996E-2</c:v>
                </c:pt>
                <c:pt idx="11">
                  <c:v>8.9839290000000002E-2</c:v>
                </c:pt>
                <c:pt idx="12">
                  <c:v>8.9540839999999997E-2</c:v>
                </c:pt>
                <c:pt idx="13">
                  <c:v>9.3001050000000002E-2</c:v>
                </c:pt>
                <c:pt idx="14">
                  <c:v>8.7297810000000003E-2</c:v>
                </c:pt>
                <c:pt idx="15">
                  <c:v>8.9521089999999998E-2</c:v>
                </c:pt>
                <c:pt idx="16">
                  <c:v>8.9935520000000005E-2</c:v>
                </c:pt>
                <c:pt idx="17">
                  <c:v>8.6924669999999996E-2</c:v>
                </c:pt>
                <c:pt idx="18">
                  <c:v>8.9984629999999996E-2</c:v>
                </c:pt>
                <c:pt idx="19">
                  <c:v>9.2909340000000007E-2</c:v>
                </c:pt>
                <c:pt idx="20">
                  <c:v>9.0791150000000001E-2</c:v>
                </c:pt>
                <c:pt idx="21">
                  <c:v>8.9187310000000006E-2</c:v>
                </c:pt>
                <c:pt idx="22">
                  <c:v>9.3813489999999999E-2</c:v>
                </c:pt>
                <c:pt idx="23">
                  <c:v>9.4014959999999995E-2</c:v>
                </c:pt>
                <c:pt idx="24">
                  <c:v>9.061988E-2</c:v>
                </c:pt>
                <c:pt idx="25">
                  <c:v>0.10764509999999999</c:v>
                </c:pt>
                <c:pt idx="26">
                  <c:v>9.7251299999999999E-2</c:v>
                </c:pt>
                <c:pt idx="27">
                  <c:v>0.10170978</c:v>
                </c:pt>
                <c:pt idx="28">
                  <c:v>7.9792130000000003E-2</c:v>
                </c:pt>
                <c:pt idx="29">
                  <c:v>9.8476179999999996E-2</c:v>
                </c:pt>
                <c:pt idx="30">
                  <c:v>9.0049870000000004E-2</c:v>
                </c:pt>
                <c:pt idx="31">
                  <c:v>8.7812719999999997E-2</c:v>
                </c:pt>
                <c:pt idx="32">
                  <c:v>8.709857E-2</c:v>
                </c:pt>
                <c:pt idx="33">
                  <c:v>9.5222890000000004E-2</c:v>
                </c:pt>
                <c:pt idx="35">
                  <c:v>0.12014906</c:v>
                </c:pt>
                <c:pt idx="36">
                  <c:v>8.6707019999999996E-2</c:v>
                </c:pt>
              </c:numCache>
            </c:numRef>
          </c:val>
          <c:smooth val="0"/>
          <c:extLst>
            <c:ext xmlns:c16="http://schemas.microsoft.com/office/drawing/2014/chart" uri="{C3380CC4-5D6E-409C-BE32-E72D297353CC}">
              <c16:uniqueId val="{00000002-4EB2-FB45-BE1D-EABDA29CCA36}"/>
            </c:ext>
          </c:extLst>
        </c:ser>
        <c:ser>
          <c:idx val="2"/>
          <c:order val="3"/>
          <c:tx>
            <c:strRef>
              <c:f>DataFig2!$I$2</c:f>
              <c:strCache>
                <c:ptCount val="1"/>
                <c:pt idx="0">
                  <c:v>Estate multiplier (Chetty mortality)</c:v>
                </c:pt>
              </c:strCache>
            </c:strRef>
          </c:tx>
          <c:spPr>
            <a:ln w="19050">
              <a:solidFill>
                <a:sysClr val="windowText" lastClr="000000">
                  <a:lumMod val="50000"/>
                  <a:lumOff val="50000"/>
                </a:sysClr>
              </a:solidFill>
            </a:ln>
          </c:spPr>
          <c:marker>
            <c:symbol val="triangle"/>
            <c:size val="10"/>
            <c:spPr>
              <a:solidFill>
                <a:sysClr val="windowText" lastClr="000000">
                  <a:lumMod val="50000"/>
                  <a:lumOff val="50000"/>
                </a:sysClr>
              </a:solidFill>
              <a:ln>
                <a:solidFill>
                  <a:sysClr val="windowText" lastClr="000000">
                    <a:lumMod val="50000"/>
                    <a:lumOff val="50000"/>
                  </a:sysClr>
                </a:solidFill>
              </a:ln>
            </c:spPr>
          </c:marker>
          <c:cat>
            <c:numRef>
              <c:f>DataFig2!$A$66:$A$106</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formatCode="0">
                  <c:v>2012</c:v>
                </c:pt>
                <c:pt idx="37" formatCode="0">
                  <c:v>2013</c:v>
                </c:pt>
                <c:pt idx="38" formatCode="0">
                  <c:v>2014</c:v>
                </c:pt>
                <c:pt idx="39" formatCode="0">
                  <c:v>2015</c:v>
                </c:pt>
                <c:pt idx="40" formatCode="0">
                  <c:v>2016</c:v>
                </c:pt>
              </c:numCache>
            </c:numRef>
          </c:cat>
          <c:val>
            <c:numRef>
              <c:f>DataFig2!$I$66:$I$106</c:f>
              <c:numCache>
                <c:formatCode>0.0%</c:formatCode>
                <c:ptCount val="41"/>
                <c:pt idx="0">
                  <c:v>7.4539776153462203E-2</c:v>
                </c:pt>
                <c:pt idx="5">
                  <c:v>7.4745130000000007E-2</c:v>
                </c:pt>
                <c:pt idx="6">
                  <c:v>7.4696602352489413E-2</c:v>
                </c:pt>
                <c:pt idx="7">
                  <c:v>8.7189552487338409E-2</c:v>
                </c:pt>
                <c:pt idx="8">
                  <c:v>9.0972112455296489E-2</c:v>
                </c:pt>
                <c:pt idx="9">
                  <c:v>0.10166637598555364</c:v>
                </c:pt>
                <c:pt idx="10">
                  <c:v>0.10515297430244942</c:v>
                </c:pt>
                <c:pt idx="11">
                  <c:v>9.9990660593883993E-2</c:v>
                </c:pt>
                <c:pt idx="12">
                  <c:v>0.1012945134946973</c:v>
                </c:pt>
                <c:pt idx="13">
                  <c:v>0.10689456671033193</c:v>
                </c:pt>
                <c:pt idx="14">
                  <c:v>0.10190919974981506</c:v>
                </c:pt>
                <c:pt idx="15">
                  <c:v>0.10610216030062787</c:v>
                </c:pt>
                <c:pt idx="16">
                  <c:v>0.10818631447591553</c:v>
                </c:pt>
                <c:pt idx="17">
                  <c:v>0.1060928483145894</c:v>
                </c:pt>
                <c:pt idx="18">
                  <c:v>0.11139844349012681</c:v>
                </c:pt>
                <c:pt idx="19">
                  <c:v>0.11662972151000178</c:v>
                </c:pt>
                <c:pt idx="20">
                  <c:v>0.11553380106034934</c:v>
                </c:pt>
                <c:pt idx="21">
                  <c:v>0.11501800698681248</c:v>
                </c:pt>
                <c:pt idx="22">
                  <c:v>0.12257770638415064</c:v>
                </c:pt>
                <c:pt idx="23">
                  <c:v>0.12442772732671739</c:v>
                </c:pt>
                <c:pt idx="24">
                  <c:v>0.12145416272919819</c:v>
                </c:pt>
                <c:pt idx="25">
                  <c:v>0.13676506909861619</c:v>
                </c:pt>
                <c:pt idx="26">
                  <c:v>0.13867368008360326</c:v>
                </c:pt>
                <c:pt idx="27">
                  <c:v>0.13220679314093228</c:v>
                </c:pt>
                <c:pt idx="28">
                  <c:v>0.12648852257927209</c:v>
                </c:pt>
                <c:pt idx="29">
                  <c:v>0.13045038285048136</c:v>
                </c:pt>
                <c:pt idx="30">
                  <c:v>0.13178826299131277</c:v>
                </c:pt>
                <c:pt idx="31">
                  <c:v>0.12831021547565299</c:v>
                </c:pt>
                <c:pt idx="32">
                  <c:v>0.13136113749511824</c:v>
                </c:pt>
                <c:pt idx="33">
                  <c:v>0.14157647857203409</c:v>
                </c:pt>
                <c:pt idx="35">
                  <c:v>0.16211974180623043</c:v>
                </c:pt>
                <c:pt idx="36">
                  <c:v>0.15353227193400973</c:v>
                </c:pt>
              </c:numCache>
            </c:numRef>
          </c:val>
          <c:smooth val="0"/>
          <c:extLst>
            <c:ext xmlns:c16="http://schemas.microsoft.com/office/drawing/2014/chart" uri="{C3380CC4-5D6E-409C-BE32-E72D297353CC}">
              <c16:uniqueId val="{00000003-4EB2-FB45-BE1D-EABDA29CCA36}"/>
            </c:ext>
          </c:extLst>
        </c:ser>
        <c:dLbls>
          <c:showLegendKey val="0"/>
          <c:showVal val="0"/>
          <c:showCatName val="0"/>
          <c:showSerName val="0"/>
          <c:showPercent val="0"/>
          <c:showBubbleSize val="0"/>
        </c:dLbls>
        <c:marker val="1"/>
        <c:smooth val="0"/>
        <c:axId val="-2146009096"/>
        <c:axId val="-2046487800"/>
      </c:lineChart>
      <c:catAx>
        <c:axId val="-2146009096"/>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6487800"/>
        <c:crosses val="autoZero"/>
        <c:auto val="1"/>
        <c:lblAlgn val="ctr"/>
        <c:lblOffset val="100"/>
        <c:tickLblSkip val="4"/>
        <c:tickMarkSkip val="4"/>
        <c:noMultiLvlLbl val="0"/>
      </c:catAx>
      <c:valAx>
        <c:axId val="-2046487800"/>
        <c:scaling>
          <c:orientation val="minMax"/>
          <c:max val="0.2"/>
          <c:min val="0"/>
        </c:scaling>
        <c:delete val="0"/>
        <c:axPos val="l"/>
        <c:majorGridlines>
          <c:spPr>
            <a:ln w="3175">
              <a:solidFill>
                <a:schemeClr val="bg1">
                  <a:lumMod val="65000"/>
                </a:schemeClr>
              </a:solidFill>
              <a:prstDash val="solid"/>
            </a:ln>
          </c:spPr>
        </c:majorGridlines>
        <c:title>
          <c:tx>
            <c:rich>
              <a:bodyPr rot="-5400000" vert="horz"/>
              <a:lstStyle/>
              <a:p>
                <a:pPr>
                  <a:defRPr/>
                </a:pPr>
                <a:r>
                  <a:rPr lang="en-US" sz="1800"/>
                  <a:t>Top .1% wealth share</a:t>
                </a:r>
              </a:p>
            </c:rich>
          </c:tx>
          <c:overlay val="0"/>
        </c:title>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146009096"/>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1800" b="1" i="0" u="none" strike="noStrike" baseline="0">
                <a:effectLst/>
              </a:rPr>
              <a:t>Impact of the wealth taxes on total tax rates (fed+state)</a:t>
            </a:r>
            <a:r>
              <a:rPr lang="fr-FR" sz="1800" b="1" i="0" u="none" strike="noStrike" baseline="0"/>
              <a:t> </a:t>
            </a:r>
            <a:endParaRPr lang="en-US" sz="1800"/>
          </a:p>
        </c:rich>
      </c:tx>
      <c:layout>
        <c:manualLayout>
          <c:xMode val="edge"/>
          <c:yMode val="edge"/>
          <c:x val="0.119401973487491"/>
          <c:y val="2.1786492374727701E-3"/>
        </c:manualLayout>
      </c:layout>
      <c:overlay val="0"/>
    </c:title>
    <c:autoTitleDeleted val="0"/>
    <c:plotArea>
      <c:layout>
        <c:manualLayout>
          <c:layoutTarget val="inner"/>
          <c:xMode val="edge"/>
          <c:yMode val="edge"/>
          <c:x val="0.101569819595335"/>
          <c:y val="7.5435815621086602E-2"/>
          <c:w val="0.75563872553905398"/>
          <c:h val="0.70611737258332896"/>
        </c:manualLayout>
      </c:layout>
      <c:lineChart>
        <c:grouping val="standard"/>
        <c:varyColors val="0"/>
        <c:ser>
          <c:idx val="3"/>
          <c:order val="2"/>
          <c:spPr>
            <a:ln w="19050">
              <a:solidFill>
                <a:schemeClr val="tx1"/>
              </a:solidFill>
            </a:ln>
            <a:effectLst/>
          </c:spPr>
          <c:marker>
            <c:symbol val="circle"/>
            <c:size val="12"/>
            <c:spPr>
              <a:solidFill>
                <a:schemeClr val="tx1"/>
              </a:solidFill>
              <a:ln>
                <a:solidFill>
                  <a:schemeClr val="tx1"/>
                </a:solidFill>
              </a:ln>
            </c:spPr>
          </c:marke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DataFig5!$F$3:$F$17</c:f>
              <c:numCache>
                <c:formatCode>0.0%</c:formatCode>
                <c:ptCount val="15"/>
                <c:pt idx="0">
                  <c:v>0.25627643137704581</c:v>
                </c:pt>
                <c:pt idx="1">
                  <c:v>0.24252435099333525</c:v>
                </c:pt>
                <c:pt idx="2">
                  <c:v>0.24498221650719643</c:v>
                </c:pt>
                <c:pt idx="3">
                  <c:v>0.23517987783998251</c:v>
                </c:pt>
                <c:pt idx="4">
                  <c:v>0.24197524413466454</c:v>
                </c:pt>
                <c:pt idx="5">
                  <c:v>0.25386173045262694</c:v>
                </c:pt>
                <c:pt idx="6">
                  <c:v>0.26256356760859489</c:v>
                </c:pt>
                <c:pt idx="7">
                  <c:v>0.27769057638943195</c:v>
                </c:pt>
                <c:pt idx="8">
                  <c:v>0.29403209872543812</c:v>
                </c:pt>
                <c:pt idx="9">
                  <c:v>0.28633183799684048</c:v>
                </c:pt>
                <c:pt idx="10">
                  <c:v>0.27661575097590685</c:v>
                </c:pt>
                <c:pt idx="11">
                  <c:v>0.29386179134917889</c:v>
                </c:pt>
                <c:pt idx="12">
                  <c:v>0.39150116548688391</c:v>
                </c:pt>
                <c:pt idx="13">
                  <c:v>0.51220215792040469</c:v>
                </c:pt>
                <c:pt idx="14">
                  <c:v>0.74800645404893429</c:v>
                </c:pt>
              </c:numCache>
            </c:numRef>
          </c:val>
          <c:smooth val="0"/>
          <c:extLst>
            <c:ext xmlns:c16="http://schemas.microsoft.com/office/drawing/2014/chart" uri="{C3380CC4-5D6E-409C-BE32-E72D297353CC}">
              <c16:uniqueId val="{00000000-1A2A-8643-B47C-5B8759624EED}"/>
            </c:ext>
          </c:extLst>
        </c:ser>
        <c:ser>
          <c:idx val="0"/>
          <c:order val="0"/>
          <c:spPr>
            <a:ln w="19050">
              <a:solidFill>
                <a:schemeClr val="tx1"/>
              </a:solidFill>
            </a:ln>
            <a:effectLst/>
          </c:spPr>
          <c:marker>
            <c:symbol val="circle"/>
            <c:size val="12"/>
            <c:spPr>
              <a:solidFill>
                <a:schemeClr val="bg1"/>
              </a:solidFill>
              <a:ln w="3175">
                <a:solidFill>
                  <a:schemeClr val="tx1"/>
                </a:solidFill>
              </a:ln>
              <a:effectLst/>
            </c:spPr>
          </c:marke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DataFig5!$D$3:$D$17</c:f>
              <c:numCache>
                <c:formatCode>0.0%</c:formatCode>
                <c:ptCount val="15"/>
                <c:pt idx="0">
                  <c:v>0.25620003287068466</c:v>
                </c:pt>
                <c:pt idx="1">
                  <c:v>0.24249604408961822</c:v>
                </c:pt>
                <c:pt idx="2">
                  <c:v>0.24495110707951523</c:v>
                </c:pt>
                <c:pt idx="3">
                  <c:v>0.23520665342115579</c:v>
                </c:pt>
                <c:pt idx="4">
                  <c:v>0.24197534002071935</c:v>
                </c:pt>
                <c:pt idx="5">
                  <c:v>0.25385615416279084</c:v>
                </c:pt>
                <c:pt idx="6">
                  <c:v>0.26256944999963355</c:v>
                </c:pt>
                <c:pt idx="7">
                  <c:v>0.27768774865434631</c:v>
                </c:pt>
                <c:pt idx="8">
                  <c:v>0.29402880339923826</c:v>
                </c:pt>
                <c:pt idx="9">
                  <c:v>0.28633839617704143</c:v>
                </c:pt>
                <c:pt idx="10">
                  <c:v>0.27661467207050416</c:v>
                </c:pt>
                <c:pt idx="11">
                  <c:v>0.29043908663196993</c:v>
                </c:pt>
                <c:pt idx="12">
                  <c:v>0.37506329436607855</c:v>
                </c:pt>
                <c:pt idx="13">
                  <c:v>0.44317046952316719</c:v>
                </c:pt>
                <c:pt idx="14">
                  <c:v>0.45875481639750315</c:v>
                </c:pt>
              </c:numCache>
            </c:numRef>
          </c:val>
          <c:smooth val="0"/>
          <c:extLst>
            <c:ext xmlns:c16="http://schemas.microsoft.com/office/drawing/2014/chart" uri="{C3380CC4-5D6E-409C-BE32-E72D297353CC}">
              <c16:uniqueId val="{00000001-1A2A-8643-B47C-5B8759624EED}"/>
            </c:ext>
          </c:extLst>
        </c:ser>
        <c:ser>
          <c:idx val="1"/>
          <c:order val="1"/>
          <c:spPr>
            <a:ln w="19050">
              <a:solidFill>
                <a:schemeClr val="tx1"/>
              </a:solidFill>
            </a:ln>
            <a:effectLst/>
          </c:spPr>
          <c:marker>
            <c:symbol val="circle"/>
            <c:size val="12"/>
            <c:spPr>
              <a:solidFill>
                <a:schemeClr val="bg1">
                  <a:lumMod val="75000"/>
                </a:schemeClr>
              </a:solidFill>
              <a:ln>
                <a:solidFill>
                  <a:schemeClr val="tx1"/>
                </a:solidFill>
              </a:ln>
              <a:effectLst/>
            </c:spPr>
          </c:marke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DataFig5!$C$3:$C$17</c:f>
              <c:numCache>
                <c:formatCode>0.0%</c:formatCode>
                <c:ptCount val="15"/>
                <c:pt idx="0">
                  <c:v>0.25620003287068466</c:v>
                </c:pt>
                <c:pt idx="1">
                  <c:v>0.24249604408961822</c:v>
                </c:pt>
                <c:pt idx="2">
                  <c:v>0.24495110707951523</c:v>
                </c:pt>
                <c:pt idx="3">
                  <c:v>0.23520665342115579</c:v>
                </c:pt>
                <c:pt idx="4">
                  <c:v>0.24197534002071935</c:v>
                </c:pt>
                <c:pt idx="5">
                  <c:v>0.25385615416279084</c:v>
                </c:pt>
                <c:pt idx="6">
                  <c:v>0.26256944999963355</c:v>
                </c:pt>
                <c:pt idx="7">
                  <c:v>0.27768774865434631</c:v>
                </c:pt>
                <c:pt idx="8">
                  <c:v>0.29402880339923826</c:v>
                </c:pt>
                <c:pt idx="9">
                  <c:v>0.28633839617704143</c:v>
                </c:pt>
                <c:pt idx="10">
                  <c:v>0.27661467207050416</c:v>
                </c:pt>
                <c:pt idx="11">
                  <c:v>0.28913925727188333</c:v>
                </c:pt>
                <c:pt idx="12">
                  <c:v>0.33153581002765642</c:v>
                </c:pt>
                <c:pt idx="13">
                  <c:v>0.30363302683907506</c:v>
                </c:pt>
                <c:pt idx="14">
                  <c:v>0.23041529953479767</c:v>
                </c:pt>
              </c:numCache>
            </c:numRef>
          </c:val>
          <c:smooth val="0"/>
          <c:extLst>
            <c:ext xmlns:c16="http://schemas.microsoft.com/office/drawing/2014/chart" uri="{C3380CC4-5D6E-409C-BE32-E72D297353CC}">
              <c16:uniqueId val="{00000002-1A2A-8643-B47C-5B8759624EED}"/>
            </c:ext>
          </c:extLst>
        </c:ser>
        <c:dLbls>
          <c:showLegendKey val="0"/>
          <c:showVal val="0"/>
          <c:showCatName val="0"/>
          <c:showSerName val="0"/>
          <c:showPercent val="0"/>
          <c:showBubbleSize val="0"/>
        </c:dLbls>
        <c:marker val="1"/>
        <c:smooth val="0"/>
        <c:axId val="-2146211848"/>
        <c:axId val="-2146206968"/>
      </c:lineChart>
      <c:catAx>
        <c:axId val="-2146211848"/>
        <c:scaling>
          <c:orientation val="minMax"/>
        </c:scaling>
        <c:delete val="0"/>
        <c:axPos val="b"/>
        <c:numFmt formatCode="General" sourceLinked="0"/>
        <c:majorTickMark val="out"/>
        <c:minorTickMark val="none"/>
        <c:tickLblPos val="nextTo"/>
        <c:txPr>
          <a:bodyPr rot="-2700000" vert="horz"/>
          <a:lstStyle/>
          <a:p>
            <a:pPr>
              <a:defRPr sz="1500"/>
            </a:pPr>
            <a:endParaRPr lang="it-IT"/>
          </a:p>
        </c:txPr>
        <c:crossAx val="-2146206968"/>
        <c:crossesAt val="0"/>
        <c:auto val="1"/>
        <c:lblAlgn val="ctr"/>
        <c:lblOffset val="100"/>
        <c:noMultiLvlLbl val="0"/>
      </c:catAx>
      <c:valAx>
        <c:axId val="-2146206968"/>
        <c:scaling>
          <c:orientation val="minMax"/>
          <c:max val="0.75"/>
          <c:min val="0"/>
        </c:scaling>
        <c:delete val="0"/>
        <c:axPos val="l"/>
        <c:title>
          <c:tx>
            <c:rich>
              <a:bodyPr rot="-5400000" vert="horz"/>
              <a:lstStyle/>
              <a:p>
                <a:pPr>
                  <a:defRPr/>
                </a:pPr>
                <a:r>
                  <a:rPr lang="fr-FR" sz="1600" b="0"/>
                  <a:t>% of pre-tax</a:t>
                </a:r>
                <a:r>
                  <a:rPr lang="fr-FR" sz="1600" b="0" baseline="0"/>
                  <a:t> income</a:t>
                </a:r>
                <a:endParaRPr lang="fr-FR" sz="1600" b="0"/>
              </a:p>
            </c:rich>
          </c:tx>
          <c:layout>
            <c:manualLayout>
              <c:xMode val="edge"/>
              <c:yMode val="edge"/>
              <c:x val="1.0049577136191301E-3"/>
              <c:y val="0.258253478119157"/>
            </c:manualLayout>
          </c:layout>
          <c:overlay val="0"/>
        </c:title>
        <c:numFmt formatCode="0%" sourceLinked="0"/>
        <c:majorTickMark val="none"/>
        <c:minorTickMark val="none"/>
        <c:tickLblPos val="nextTo"/>
        <c:txPr>
          <a:bodyPr/>
          <a:lstStyle/>
          <a:p>
            <a:pPr>
              <a:defRPr sz="1400"/>
            </a:pPr>
            <a:endParaRPr lang="it-IT"/>
          </a:p>
        </c:txPr>
        <c:crossAx val="-2146211848"/>
        <c:crosses val="autoZero"/>
        <c:crossBetween val="between"/>
        <c:majorUnit val="0.1"/>
        <c:minorUnit val="0.01"/>
      </c:valAx>
    </c:plotArea>
    <c:plotVisOnly val="1"/>
    <c:dispBlanksAs val="gap"/>
    <c:showDLblsOverMax val="0"/>
  </c:chart>
  <c:spPr>
    <a:ln>
      <a:noFill/>
    </a:ln>
  </c:spPr>
  <c:txPr>
    <a:bodyPr/>
    <a:lstStyle/>
    <a:p>
      <a:pPr>
        <a:defRPr sz="1000">
          <a:latin typeface="Arial"/>
          <a:cs typeface="Arial"/>
        </a:defRPr>
      </a:pPr>
      <a:endParaRPr lang="it-IT"/>
    </a:p>
  </c:txPr>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pPr>
            <a:r>
              <a:rPr lang="fr-FR" sz="2000"/>
              <a:t>Average Tax</a:t>
            </a:r>
            <a:r>
              <a:rPr lang="fr-FR" sz="2000" baseline="0"/>
              <a:t> Rates (Fed+State+Local) by Income Groups</a:t>
            </a:r>
            <a:endParaRPr lang="fr-FR" sz="2000"/>
          </a:p>
        </c:rich>
      </c:tx>
      <c:layout>
        <c:manualLayout>
          <c:xMode val="edge"/>
          <c:yMode val="edge"/>
          <c:x val="0.192808509695782"/>
          <c:y val="0"/>
        </c:manualLayout>
      </c:layout>
      <c:overlay val="0"/>
    </c:title>
    <c:autoTitleDeleted val="0"/>
    <c:plotArea>
      <c:layout>
        <c:manualLayout>
          <c:layoutTarget val="inner"/>
          <c:xMode val="edge"/>
          <c:yMode val="edge"/>
          <c:x val="8.4670400354885197E-2"/>
          <c:y val="8.1971763333504893E-2"/>
          <c:w val="0.91459154929577502"/>
          <c:h val="0.69958142487091102"/>
        </c:manualLayout>
      </c:layout>
      <c:lineChart>
        <c:grouping val="standard"/>
        <c:varyColors val="0"/>
        <c:ser>
          <c:idx val="1"/>
          <c:order val="0"/>
          <c:spPr>
            <a:ln w="19050">
              <a:solidFill>
                <a:schemeClr val="tx1"/>
              </a:solidFill>
            </a:ln>
            <a:effectLst/>
          </c:spPr>
          <c:marker>
            <c:symbol val="circle"/>
            <c:size val="12"/>
            <c:spPr>
              <a:solidFill>
                <a:schemeClr val="bg1">
                  <a:lumMod val="75000"/>
                </a:schemeClr>
              </a:solidFill>
              <a:ln>
                <a:solidFill>
                  <a:schemeClr val="tx1"/>
                </a:solidFill>
              </a:ln>
              <a:effectLst/>
            </c:spPr>
          </c:marke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DataFig5!$C$3:$C$17</c:f>
              <c:numCache>
                <c:formatCode>0.0%</c:formatCode>
                <c:ptCount val="15"/>
                <c:pt idx="0">
                  <c:v>0.25620003287068466</c:v>
                </c:pt>
                <c:pt idx="1">
                  <c:v>0.24249604408961822</c:v>
                </c:pt>
                <c:pt idx="2">
                  <c:v>0.24495110707951523</c:v>
                </c:pt>
                <c:pt idx="3">
                  <c:v>0.23520665342115579</c:v>
                </c:pt>
                <c:pt idx="4">
                  <c:v>0.24197534002071935</c:v>
                </c:pt>
                <c:pt idx="5">
                  <c:v>0.25385615416279084</c:v>
                </c:pt>
                <c:pt idx="6">
                  <c:v>0.26256944999963355</c:v>
                </c:pt>
                <c:pt idx="7">
                  <c:v>0.27768774865434631</c:v>
                </c:pt>
                <c:pt idx="8">
                  <c:v>0.29402880339923826</c:v>
                </c:pt>
                <c:pt idx="9">
                  <c:v>0.28633839617704143</c:v>
                </c:pt>
                <c:pt idx="10">
                  <c:v>0.27661467207050416</c:v>
                </c:pt>
                <c:pt idx="11">
                  <c:v>0.28913925727188333</c:v>
                </c:pt>
                <c:pt idx="12">
                  <c:v>0.33153581002765642</c:v>
                </c:pt>
                <c:pt idx="13">
                  <c:v>0.30363302683907506</c:v>
                </c:pt>
                <c:pt idx="14">
                  <c:v>0.23041529953479767</c:v>
                </c:pt>
              </c:numCache>
            </c:numRef>
          </c:val>
          <c:smooth val="0"/>
          <c:extLst>
            <c:ext xmlns:c16="http://schemas.microsoft.com/office/drawing/2014/chart" uri="{C3380CC4-5D6E-409C-BE32-E72D297353CC}">
              <c16:uniqueId val="{00000000-5C56-F74A-91FE-1683C8D3A6BE}"/>
            </c:ext>
          </c:extLst>
        </c:ser>
        <c:dLbls>
          <c:showLegendKey val="0"/>
          <c:showVal val="0"/>
          <c:showCatName val="0"/>
          <c:showSerName val="0"/>
          <c:showPercent val="0"/>
          <c:showBubbleSize val="0"/>
        </c:dLbls>
        <c:marker val="1"/>
        <c:smooth val="0"/>
        <c:axId val="-2042835688"/>
        <c:axId val="-2042830776"/>
      </c:lineChart>
      <c:catAx>
        <c:axId val="-2042835688"/>
        <c:scaling>
          <c:orientation val="minMax"/>
        </c:scaling>
        <c:delete val="0"/>
        <c:axPos val="b"/>
        <c:numFmt formatCode="General" sourceLinked="0"/>
        <c:majorTickMark val="out"/>
        <c:minorTickMark val="none"/>
        <c:tickLblPos val="nextTo"/>
        <c:txPr>
          <a:bodyPr rot="-2700000" vert="horz"/>
          <a:lstStyle/>
          <a:p>
            <a:pPr>
              <a:defRPr/>
            </a:pPr>
            <a:endParaRPr lang="it-IT"/>
          </a:p>
        </c:txPr>
        <c:crossAx val="-2042830776"/>
        <c:crossesAt val="0"/>
        <c:auto val="1"/>
        <c:lblAlgn val="ctr"/>
        <c:lblOffset val="100"/>
        <c:noMultiLvlLbl val="0"/>
      </c:catAx>
      <c:valAx>
        <c:axId val="-2042830776"/>
        <c:scaling>
          <c:orientation val="minMax"/>
          <c:max val="0.56000000000000005"/>
          <c:min val="0"/>
        </c:scaling>
        <c:delete val="0"/>
        <c:axPos val="l"/>
        <c:numFmt formatCode="0%" sourceLinked="0"/>
        <c:majorTickMark val="none"/>
        <c:minorTickMark val="none"/>
        <c:tickLblPos val="nextTo"/>
        <c:crossAx val="-2042835688"/>
        <c:crosses val="autoZero"/>
        <c:crossBetween val="between"/>
        <c:majorUnit val="0.1"/>
        <c:minorUnit val="0.01"/>
      </c:valAx>
    </c:plotArea>
    <c:plotVisOnly val="1"/>
    <c:dispBlanksAs val="gap"/>
    <c:showDLblsOverMax val="0"/>
  </c:chart>
  <c:spPr>
    <a:ln>
      <a:noFill/>
    </a:ln>
  </c:spPr>
  <c:txPr>
    <a:bodyPr/>
    <a:lstStyle/>
    <a:p>
      <a:pPr>
        <a:defRPr sz="1800">
          <a:latin typeface="Palatino"/>
          <a:cs typeface="Palatino"/>
        </a:defRPr>
      </a:pPr>
      <a:endParaRPr lang="it-IT"/>
    </a:p>
  </c:txPr>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1800"/>
              <a:t>Impact of the Warren wealth tax on</a:t>
            </a:r>
            <a:r>
              <a:rPr lang="fr-FR" sz="1800" baseline="0"/>
              <a:t> total tax rates (fed+state)</a:t>
            </a:r>
            <a:endParaRPr lang="fr-FR" sz="1800"/>
          </a:p>
        </c:rich>
      </c:tx>
      <c:layout>
        <c:manualLayout>
          <c:xMode val="edge"/>
          <c:yMode val="edge"/>
          <c:x val="0.153969567095252"/>
          <c:y val="2.1786492374727701E-3"/>
        </c:manualLayout>
      </c:layout>
      <c:overlay val="0"/>
    </c:title>
    <c:autoTitleDeleted val="0"/>
    <c:plotArea>
      <c:layout>
        <c:manualLayout>
          <c:layoutTarget val="inner"/>
          <c:xMode val="edge"/>
          <c:yMode val="edge"/>
          <c:x val="0.100163312919218"/>
          <c:y val="2.7505532396685701E-2"/>
          <c:w val="0.899098629337999"/>
          <c:h val="0.75404765580773003"/>
        </c:manualLayout>
      </c:layout>
      <c:lineChart>
        <c:grouping val="standard"/>
        <c:varyColors val="0"/>
        <c:ser>
          <c:idx val="0"/>
          <c:order val="0"/>
          <c:spPr>
            <a:ln w="19050">
              <a:solidFill>
                <a:schemeClr val="tx1"/>
              </a:solidFill>
            </a:ln>
            <a:effectLst/>
          </c:spPr>
          <c:marker>
            <c:symbol val="circle"/>
            <c:size val="12"/>
            <c:spPr>
              <a:solidFill>
                <a:schemeClr val="bg1"/>
              </a:solidFill>
              <a:ln w="3175">
                <a:solidFill>
                  <a:schemeClr val="tx1"/>
                </a:solidFill>
              </a:ln>
              <a:effectLst/>
            </c:spPr>
          </c:marke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DataFig5!$D$3:$D$17</c:f>
              <c:numCache>
                <c:formatCode>0.0%</c:formatCode>
                <c:ptCount val="15"/>
                <c:pt idx="0">
                  <c:v>0.25620003287068466</c:v>
                </c:pt>
                <c:pt idx="1">
                  <c:v>0.24249604408961822</c:v>
                </c:pt>
                <c:pt idx="2">
                  <c:v>0.24495110707951523</c:v>
                </c:pt>
                <c:pt idx="3">
                  <c:v>0.23520665342115579</c:v>
                </c:pt>
                <c:pt idx="4">
                  <c:v>0.24197534002071935</c:v>
                </c:pt>
                <c:pt idx="5">
                  <c:v>0.25385615416279084</c:v>
                </c:pt>
                <c:pt idx="6">
                  <c:v>0.26256944999963355</c:v>
                </c:pt>
                <c:pt idx="7">
                  <c:v>0.27768774865434631</c:v>
                </c:pt>
                <c:pt idx="8">
                  <c:v>0.29402880339923826</c:v>
                </c:pt>
                <c:pt idx="9">
                  <c:v>0.28633839617704143</c:v>
                </c:pt>
                <c:pt idx="10">
                  <c:v>0.27661467207050416</c:v>
                </c:pt>
                <c:pt idx="11">
                  <c:v>0.29043908663196993</c:v>
                </c:pt>
                <c:pt idx="12">
                  <c:v>0.37506329436607855</c:v>
                </c:pt>
                <c:pt idx="13">
                  <c:v>0.44317046952316719</c:v>
                </c:pt>
                <c:pt idx="14">
                  <c:v>0.45875481639750315</c:v>
                </c:pt>
              </c:numCache>
            </c:numRef>
          </c:val>
          <c:smooth val="0"/>
          <c:extLst>
            <c:ext xmlns:c16="http://schemas.microsoft.com/office/drawing/2014/chart" uri="{C3380CC4-5D6E-409C-BE32-E72D297353CC}">
              <c16:uniqueId val="{00000000-1871-4844-8BBD-D9C2E092B961}"/>
            </c:ext>
          </c:extLst>
        </c:ser>
        <c:ser>
          <c:idx val="1"/>
          <c:order val="1"/>
          <c:spPr>
            <a:ln w="19050">
              <a:solidFill>
                <a:schemeClr val="tx1"/>
              </a:solidFill>
            </a:ln>
            <a:effectLst/>
          </c:spPr>
          <c:marker>
            <c:symbol val="circle"/>
            <c:size val="12"/>
            <c:spPr>
              <a:solidFill>
                <a:schemeClr val="bg1">
                  <a:lumMod val="75000"/>
                </a:schemeClr>
              </a:solidFill>
              <a:ln>
                <a:solidFill>
                  <a:schemeClr val="tx1"/>
                </a:solidFill>
              </a:ln>
              <a:effectLst/>
            </c:spPr>
          </c:marke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DataFig5!$C$3:$C$17</c:f>
              <c:numCache>
                <c:formatCode>0.0%</c:formatCode>
                <c:ptCount val="15"/>
                <c:pt idx="0">
                  <c:v>0.25620003287068466</c:v>
                </c:pt>
                <c:pt idx="1">
                  <c:v>0.24249604408961822</c:v>
                </c:pt>
                <c:pt idx="2">
                  <c:v>0.24495110707951523</c:v>
                </c:pt>
                <c:pt idx="3">
                  <c:v>0.23520665342115579</c:v>
                </c:pt>
                <c:pt idx="4">
                  <c:v>0.24197534002071935</c:v>
                </c:pt>
                <c:pt idx="5">
                  <c:v>0.25385615416279084</c:v>
                </c:pt>
                <c:pt idx="6">
                  <c:v>0.26256944999963355</c:v>
                </c:pt>
                <c:pt idx="7">
                  <c:v>0.27768774865434631</c:v>
                </c:pt>
                <c:pt idx="8">
                  <c:v>0.29402880339923826</c:v>
                </c:pt>
                <c:pt idx="9">
                  <c:v>0.28633839617704143</c:v>
                </c:pt>
                <c:pt idx="10">
                  <c:v>0.27661467207050416</c:v>
                </c:pt>
                <c:pt idx="11">
                  <c:v>0.28913925727188333</c:v>
                </c:pt>
                <c:pt idx="12">
                  <c:v>0.33153581002765642</c:v>
                </c:pt>
                <c:pt idx="13">
                  <c:v>0.30363302683907506</c:v>
                </c:pt>
                <c:pt idx="14">
                  <c:v>0.23041529953479767</c:v>
                </c:pt>
              </c:numCache>
            </c:numRef>
          </c:val>
          <c:smooth val="0"/>
          <c:extLst>
            <c:ext xmlns:c16="http://schemas.microsoft.com/office/drawing/2014/chart" uri="{C3380CC4-5D6E-409C-BE32-E72D297353CC}">
              <c16:uniqueId val="{00000001-1871-4844-8BBD-D9C2E092B961}"/>
            </c:ext>
          </c:extLst>
        </c:ser>
        <c:dLbls>
          <c:showLegendKey val="0"/>
          <c:showVal val="0"/>
          <c:showCatName val="0"/>
          <c:showSerName val="0"/>
          <c:showPercent val="0"/>
          <c:showBubbleSize val="0"/>
        </c:dLbls>
        <c:marker val="1"/>
        <c:smooth val="0"/>
        <c:axId val="-2043407128"/>
        <c:axId val="-2043402328"/>
      </c:lineChart>
      <c:catAx>
        <c:axId val="-2043407128"/>
        <c:scaling>
          <c:orientation val="minMax"/>
        </c:scaling>
        <c:delete val="0"/>
        <c:axPos val="b"/>
        <c:numFmt formatCode="General" sourceLinked="0"/>
        <c:majorTickMark val="out"/>
        <c:minorTickMark val="none"/>
        <c:tickLblPos val="nextTo"/>
        <c:txPr>
          <a:bodyPr rot="-2700000" vert="horz"/>
          <a:lstStyle/>
          <a:p>
            <a:pPr>
              <a:defRPr sz="1500"/>
            </a:pPr>
            <a:endParaRPr lang="it-IT"/>
          </a:p>
        </c:txPr>
        <c:crossAx val="-2043402328"/>
        <c:crossesAt val="0"/>
        <c:auto val="1"/>
        <c:lblAlgn val="ctr"/>
        <c:lblOffset val="100"/>
        <c:noMultiLvlLbl val="0"/>
      </c:catAx>
      <c:valAx>
        <c:axId val="-2043402328"/>
        <c:scaling>
          <c:orientation val="minMax"/>
          <c:max val="0.56000000000000005"/>
          <c:min val="0"/>
        </c:scaling>
        <c:delete val="0"/>
        <c:axPos val="l"/>
        <c:title>
          <c:tx>
            <c:rich>
              <a:bodyPr rot="-5400000" vert="horz"/>
              <a:lstStyle/>
              <a:p>
                <a:pPr>
                  <a:defRPr/>
                </a:pPr>
                <a:r>
                  <a:rPr lang="fr-FR" sz="1600" b="0"/>
                  <a:t>% of pre-tax</a:t>
                </a:r>
                <a:r>
                  <a:rPr lang="fr-FR" sz="1600" b="0" baseline="0"/>
                  <a:t> income</a:t>
                </a:r>
                <a:endParaRPr lang="fr-FR" sz="1600" b="0"/>
              </a:p>
            </c:rich>
          </c:tx>
          <c:layout>
            <c:manualLayout>
              <c:xMode val="edge"/>
              <c:yMode val="edge"/>
              <c:x val="1.0049577136191301E-3"/>
              <c:y val="0.258253478119157"/>
            </c:manualLayout>
          </c:layout>
          <c:overlay val="0"/>
        </c:title>
        <c:numFmt formatCode="0%" sourceLinked="0"/>
        <c:majorTickMark val="none"/>
        <c:minorTickMark val="none"/>
        <c:tickLblPos val="nextTo"/>
        <c:txPr>
          <a:bodyPr/>
          <a:lstStyle/>
          <a:p>
            <a:pPr>
              <a:defRPr sz="1400"/>
            </a:pPr>
            <a:endParaRPr lang="it-IT"/>
          </a:p>
        </c:txPr>
        <c:crossAx val="-2043407128"/>
        <c:crosses val="autoZero"/>
        <c:crossBetween val="between"/>
        <c:majorUnit val="0.05"/>
        <c:minorUnit val="0.01"/>
      </c:valAx>
    </c:plotArea>
    <c:plotVisOnly val="1"/>
    <c:dispBlanksAs val="gap"/>
    <c:showDLblsOverMax val="0"/>
  </c:chart>
  <c:spPr>
    <a:ln>
      <a:noFill/>
    </a:ln>
  </c:spPr>
  <c:txPr>
    <a:bodyPr/>
    <a:lstStyle/>
    <a:p>
      <a:pPr>
        <a:defRPr sz="1000">
          <a:latin typeface="Arial"/>
          <a:cs typeface="Arial"/>
        </a:defRPr>
      </a:pPr>
      <a:endParaRPr lang="it-IT"/>
    </a:p>
  </c:txPr>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1"/>
            </a:pPr>
            <a:r>
              <a:rPr lang="fr-FR" sz="2000" b="1" i="0" baseline="0">
                <a:effectLst/>
              </a:rPr>
              <a:t>Average Tax Rates (Fed+State+Local) by Income, 2018</a:t>
            </a:r>
            <a:endParaRPr lang="fr-FR" sz="2000">
              <a:effectLst/>
            </a:endParaRPr>
          </a:p>
        </c:rich>
      </c:tx>
      <c:layout>
        <c:manualLayout>
          <c:xMode val="edge"/>
          <c:yMode val="edge"/>
          <c:x val="0.16486350598580199"/>
          <c:y val="0"/>
        </c:manualLayout>
      </c:layout>
      <c:overlay val="0"/>
    </c:title>
    <c:autoTitleDeleted val="0"/>
    <c:plotArea>
      <c:layout>
        <c:manualLayout>
          <c:layoutTarget val="inner"/>
          <c:xMode val="edge"/>
          <c:yMode val="edge"/>
          <c:x val="7.5078352547703703E-2"/>
          <c:y val="6.8845315904139406E-2"/>
          <c:w val="0.891848935549723"/>
          <c:h val="0.69331635016211202"/>
        </c:manualLayout>
      </c:layout>
      <c:areaChart>
        <c:grouping val="stacked"/>
        <c:varyColors val="0"/>
        <c:ser>
          <c:idx val="0"/>
          <c:order val="0"/>
          <c:spPr>
            <a:solidFill>
              <a:schemeClr val="bg1">
                <a:lumMod val="6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DataFig5!$H$3:$H$17</c:f>
              <c:numCache>
                <c:formatCode>0.0%</c:formatCode>
                <c:ptCount val="15"/>
                <c:pt idx="0">
                  <c:v>0.12308348180830748</c:v>
                </c:pt>
                <c:pt idx="1">
                  <c:v>0.10255850714416055</c:v>
                </c:pt>
                <c:pt idx="2">
                  <c:v>9.0869026481942436E-2</c:v>
                </c:pt>
                <c:pt idx="3">
                  <c:v>7.6861691053634759E-2</c:v>
                </c:pt>
                <c:pt idx="4">
                  <c:v>6.7042891795916687E-2</c:v>
                </c:pt>
                <c:pt idx="5">
                  <c:v>6.4057502504750397E-2</c:v>
                </c:pt>
                <c:pt idx="6">
                  <c:v>5.41877453267368E-2</c:v>
                </c:pt>
                <c:pt idx="7">
                  <c:v>5.1078589854839866E-2</c:v>
                </c:pt>
                <c:pt idx="8">
                  <c:v>4.8464460679753574E-2</c:v>
                </c:pt>
                <c:pt idx="9">
                  <c:v>3.8279068401836223E-2</c:v>
                </c:pt>
                <c:pt idx="10">
                  <c:v>3.2265096040549363E-2</c:v>
                </c:pt>
                <c:pt idx="11">
                  <c:v>2.3372186619157638E-2</c:v>
                </c:pt>
                <c:pt idx="12">
                  <c:v>2.2325385242458643E-2</c:v>
                </c:pt>
                <c:pt idx="13">
                  <c:v>2.1720558149477393E-2</c:v>
                </c:pt>
                <c:pt idx="14">
                  <c:v>2.263387106359005E-2</c:v>
                </c:pt>
              </c:numCache>
            </c:numRef>
          </c:val>
          <c:extLst>
            <c:ext xmlns:c16="http://schemas.microsoft.com/office/drawing/2014/chart" uri="{C3380CC4-5D6E-409C-BE32-E72D297353CC}">
              <c16:uniqueId val="{00000000-9CE1-6840-8BC2-1916A4B89980}"/>
            </c:ext>
          </c:extLst>
        </c:ser>
        <c:ser>
          <c:idx val="2"/>
          <c:order val="1"/>
          <c:spPr>
            <a:pattFill prst="pct5">
              <a:fgClr>
                <a:schemeClr val="tx1"/>
              </a:fgClr>
              <a:bgClr>
                <a:prstClr val="white"/>
              </a:bgClr>
            </a:patt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DataFig5!$J$3:$J$17</c:f>
              <c:numCache>
                <c:formatCode>0.0%</c:formatCode>
                <c:ptCount val="15"/>
                <c:pt idx="0">
                  <c:v>1.5729500280321673E-2</c:v>
                </c:pt>
                <c:pt idx="1">
                  <c:v>1.66029587036872E-2</c:v>
                </c:pt>
                <c:pt idx="2">
                  <c:v>1.925267092728053E-2</c:v>
                </c:pt>
                <c:pt idx="3">
                  <c:v>2.3838437131728726E-2</c:v>
                </c:pt>
                <c:pt idx="4">
                  <c:v>2.5662459529184833E-2</c:v>
                </c:pt>
                <c:pt idx="5">
                  <c:v>2.7479975717920463E-2</c:v>
                </c:pt>
                <c:pt idx="6">
                  <c:v>2.9199783300667768E-2</c:v>
                </c:pt>
                <c:pt idx="7">
                  <c:v>3.2134958090262358E-2</c:v>
                </c:pt>
                <c:pt idx="8">
                  <c:v>3.5334979215231044E-2</c:v>
                </c:pt>
                <c:pt idx="9">
                  <c:v>4.0685961395097066E-2</c:v>
                </c:pt>
                <c:pt idx="10">
                  <c:v>4.4571332058351322E-2</c:v>
                </c:pt>
                <c:pt idx="11">
                  <c:v>5.3363404936930009E-2</c:v>
                </c:pt>
                <c:pt idx="12">
                  <c:v>6.7092909419068383E-2</c:v>
                </c:pt>
                <c:pt idx="13">
                  <c:v>8.2916499902597626E-2</c:v>
                </c:pt>
                <c:pt idx="14">
                  <c:v>0.10104760975809768</c:v>
                </c:pt>
              </c:numCache>
            </c:numRef>
          </c:val>
          <c:extLst>
            <c:ext xmlns:c16="http://schemas.microsoft.com/office/drawing/2014/chart" uri="{C3380CC4-5D6E-409C-BE32-E72D297353CC}">
              <c16:uniqueId val="{00000001-9CE1-6840-8BC2-1916A4B89980}"/>
            </c:ext>
          </c:extLst>
        </c:ser>
        <c:ser>
          <c:idx val="5"/>
          <c:order val="2"/>
          <c:spPr>
            <a:solidFill>
              <a:srgbClr val="FFFFFF"/>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DataFig5!$N$3:$N$17</c:f>
              <c:numCache>
                <c:formatCode>0.0%</c:formatCode>
                <c:ptCount val="15"/>
                <c:pt idx="0">
                  <c:v>0.11218651527245889</c:v>
                </c:pt>
                <c:pt idx="1">
                  <c:v>0.11313962241548445</c:v>
                </c:pt>
                <c:pt idx="2">
                  <c:v>0.11686543165873819</c:v>
                </c:pt>
                <c:pt idx="3">
                  <c:v>0.10621140037477421</c:v>
                </c:pt>
                <c:pt idx="4">
                  <c:v>0.10553584281575179</c:v>
                </c:pt>
                <c:pt idx="5">
                  <c:v>0.10495958777342883</c:v>
                </c:pt>
                <c:pt idx="6">
                  <c:v>0.1060708611229642</c:v>
                </c:pt>
                <c:pt idx="7">
                  <c:v>0.10317220464566358</c:v>
                </c:pt>
                <c:pt idx="8">
                  <c:v>9.7767177451673973E-2</c:v>
                </c:pt>
                <c:pt idx="9">
                  <c:v>8.0124358740271046E-2</c:v>
                </c:pt>
                <c:pt idx="10">
                  <c:v>5.2416025127526078E-2</c:v>
                </c:pt>
                <c:pt idx="11">
                  <c:v>2.4013755806049867E-2</c:v>
                </c:pt>
                <c:pt idx="12">
                  <c:v>1.1747558157524367E-2</c:v>
                </c:pt>
                <c:pt idx="13">
                  <c:v>5.3907964559122478E-3</c:v>
                </c:pt>
                <c:pt idx="14">
                  <c:v>3.3093828242272139E-3</c:v>
                </c:pt>
              </c:numCache>
            </c:numRef>
          </c:val>
          <c:extLst>
            <c:ext xmlns:c16="http://schemas.microsoft.com/office/drawing/2014/chart" uri="{C3380CC4-5D6E-409C-BE32-E72D297353CC}">
              <c16:uniqueId val="{00000002-9CE1-6840-8BC2-1916A4B89980}"/>
            </c:ext>
          </c:extLst>
        </c:ser>
        <c:ser>
          <c:idx val="1"/>
          <c:order val="3"/>
          <c:spPr>
            <a:solidFill>
              <a:schemeClr val="bg1">
                <a:lumMod val="8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DataFig5!$I$3:$I$17</c:f>
              <c:numCache>
                <c:formatCode>0.0%</c:formatCode>
                <c:ptCount val="15"/>
                <c:pt idx="0">
                  <c:v>5.2005275620831178E-3</c:v>
                </c:pt>
                <c:pt idx="1">
                  <c:v>1.0189266648870994E-2</c:v>
                </c:pt>
                <c:pt idx="2">
                  <c:v>1.7972151205336011E-2</c:v>
                </c:pt>
                <c:pt idx="3">
                  <c:v>2.8282794588987328E-2</c:v>
                </c:pt>
                <c:pt idx="4">
                  <c:v>4.3738890529445733E-2</c:v>
                </c:pt>
                <c:pt idx="5">
                  <c:v>5.7360961932812558E-2</c:v>
                </c:pt>
                <c:pt idx="6">
                  <c:v>7.3109563551864196E-2</c:v>
                </c:pt>
                <c:pt idx="7">
                  <c:v>9.1298457522001067E-2</c:v>
                </c:pt>
                <c:pt idx="8">
                  <c:v>0.11246132307408452</c:v>
                </c:pt>
                <c:pt idx="9">
                  <c:v>0.12724900462673583</c:v>
                </c:pt>
                <c:pt idx="10">
                  <c:v>0.14736139532347398</c:v>
                </c:pt>
                <c:pt idx="11">
                  <c:v>0.1869571405964979</c:v>
                </c:pt>
                <c:pt idx="12">
                  <c:v>0.22038425748254201</c:v>
                </c:pt>
                <c:pt idx="13">
                  <c:v>0.18361579288264099</c:v>
                </c:pt>
                <c:pt idx="14">
                  <c:v>9.2288695275783539E-2</c:v>
                </c:pt>
              </c:numCache>
            </c:numRef>
          </c:val>
          <c:extLst>
            <c:ext xmlns:c16="http://schemas.microsoft.com/office/drawing/2014/chart" uri="{C3380CC4-5D6E-409C-BE32-E72D297353CC}">
              <c16:uniqueId val="{00000003-9CE1-6840-8BC2-1916A4B89980}"/>
            </c:ext>
          </c:extLst>
        </c:ser>
        <c:ser>
          <c:idx val="3"/>
          <c:order val="4"/>
          <c:spPr>
            <a:solidFill>
              <a:schemeClr val="tx1">
                <a:lumMod val="65000"/>
                <a:lumOff val="3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DataFig5!$M$3:$M$17</c:f>
              <c:numCache>
                <c:formatCode>0.0%</c:formatCode>
                <c:ptCount val="15"/>
                <c:pt idx="0">
                  <c:v>0</c:v>
                </c:pt>
                <c:pt idx="1">
                  <c:v>0</c:v>
                </c:pt>
                <c:pt idx="2">
                  <c:v>0</c:v>
                </c:pt>
                <c:pt idx="3">
                  <c:v>0</c:v>
                </c:pt>
                <c:pt idx="4">
                  <c:v>0</c:v>
                </c:pt>
                <c:pt idx="5">
                  <c:v>0</c:v>
                </c:pt>
                <c:pt idx="6">
                  <c:v>0</c:v>
                </c:pt>
                <c:pt idx="7">
                  <c:v>0</c:v>
                </c:pt>
                <c:pt idx="8">
                  <c:v>0</c:v>
                </c:pt>
                <c:pt idx="9">
                  <c:v>0</c:v>
                </c:pt>
                <c:pt idx="10">
                  <c:v>0</c:v>
                </c:pt>
                <c:pt idx="11">
                  <c:v>1.4326573559881456E-3</c:v>
                </c:pt>
                <c:pt idx="12">
                  <c:v>9.9857694370207393E-3</c:v>
                </c:pt>
                <c:pt idx="13">
                  <c:v>9.9893855390915352E-3</c:v>
                </c:pt>
                <c:pt idx="14">
                  <c:v>1.1135729029774666E-2</c:v>
                </c:pt>
              </c:numCache>
            </c:numRef>
          </c:val>
          <c:extLst>
            <c:ext xmlns:c16="http://schemas.microsoft.com/office/drawing/2014/chart" uri="{C3380CC4-5D6E-409C-BE32-E72D297353CC}">
              <c16:uniqueId val="{00000004-9CE1-6840-8BC2-1916A4B89980}"/>
            </c:ext>
          </c:extLst>
        </c:ser>
        <c:dLbls>
          <c:showLegendKey val="0"/>
          <c:showVal val="0"/>
          <c:showCatName val="0"/>
          <c:showSerName val="0"/>
          <c:showPercent val="0"/>
          <c:showBubbleSize val="0"/>
        </c:dLbls>
        <c:axId val="-2146121352"/>
        <c:axId val="-2146118200"/>
      </c:areaChart>
      <c:catAx>
        <c:axId val="-2146121352"/>
        <c:scaling>
          <c:orientation val="minMax"/>
        </c:scaling>
        <c:delete val="0"/>
        <c:axPos val="b"/>
        <c:numFmt formatCode="General" sourceLinked="1"/>
        <c:majorTickMark val="out"/>
        <c:minorTickMark val="none"/>
        <c:tickLblPos val="nextTo"/>
        <c:txPr>
          <a:bodyPr rot="-2700000" vert="horz"/>
          <a:lstStyle/>
          <a:p>
            <a:pPr>
              <a:defRPr sz="1800"/>
            </a:pPr>
            <a:endParaRPr lang="it-IT"/>
          </a:p>
        </c:txPr>
        <c:crossAx val="-2146118200"/>
        <c:crosses val="autoZero"/>
        <c:auto val="1"/>
        <c:lblAlgn val="ctr"/>
        <c:lblOffset val="100"/>
        <c:tickLblSkip val="1"/>
        <c:tickMarkSkip val="1"/>
        <c:noMultiLvlLbl val="0"/>
      </c:catAx>
      <c:valAx>
        <c:axId val="-2146118200"/>
        <c:scaling>
          <c:orientation val="minMax"/>
          <c:max val="0.52"/>
          <c:min val="0"/>
        </c:scaling>
        <c:delete val="0"/>
        <c:axPos val="l"/>
        <c:numFmt formatCode="0%" sourceLinked="0"/>
        <c:majorTickMark val="none"/>
        <c:minorTickMark val="none"/>
        <c:tickLblPos val="nextTo"/>
        <c:txPr>
          <a:bodyPr/>
          <a:lstStyle/>
          <a:p>
            <a:pPr>
              <a:defRPr sz="1800"/>
            </a:pPr>
            <a:endParaRPr lang="it-IT"/>
          </a:p>
        </c:txPr>
        <c:crossAx val="-2146121352"/>
        <c:crosses val="autoZero"/>
        <c:crossBetween val="midCat"/>
      </c:valAx>
    </c:plotArea>
    <c:plotVisOnly val="1"/>
    <c:dispBlanksAs val="zero"/>
    <c:showDLblsOverMax val="0"/>
  </c:chart>
  <c:spPr>
    <a:ln>
      <a:noFill/>
    </a:ln>
  </c:spPr>
  <c:txPr>
    <a:bodyPr/>
    <a:lstStyle/>
    <a:p>
      <a:pPr>
        <a:defRPr sz="1600">
          <a:latin typeface="Palatino"/>
          <a:cs typeface="Palatino"/>
        </a:defRPr>
      </a:pPr>
      <a:endParaRPr lang="it-IT"/>
    </a:p>
  </c:txPr>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ysClr val="windowText" lastClr="000000"/>
                </a:solidFill>
                <a:latin typeface="Palatino"/>
                <a:ea typeface="+mn-ea"/>
                <a:cs typeface="Palatino"/>
              </a:defRPr>
            </a:pPr>
            <a:r>
              <a:rPr lang="fr-FR" sz="2000" b="1" i="0" baseline="0">
                <a:effectLst/>
              </a:rPr>
              <a:t>Average Tax Rates (Fed+State+Local) by Income Groups</a:t>
            </a:r>
            <a:endParaRPr lang="fr-FR" sz="2000">
              <a:effectLst/>
            </a:endParaRPr>
          </a:p>
          <a:p>
            <a:pPr marL="0" marR="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ysClr val="windowText" lastClr="000000"/>
                </a:solidFill>
                <a:latin typeface="Palatino"/>
                <a:ea typeface="+mn-ea"/>
                <a:cs typeface="Palatino"/>
              </a:defRPr>
            </a:pPr>
            <a:endParaRPr lang="fr-FR">
              <a:effectLst/>
            </a:endParaRPr>
          </a:p>
        </c:rich>
      </c:tx>
      <c:layout>
        <c:manualLayout>
          <c:xMode val="edge"/>
          <c:yMode val="edge"/>
          <c:x val="0.16486350598580199"/>
          <c:y val="0"/>
        </c:manualLayout>
      </c:layout>
      <c:overlay val="0"/>
    </c:title>
    <c:autoTitleDeleted val="0"/>
    <c:plotArea>
      <c:layout>
        <c:manualLayout>
          <c:layoutTarget val="inner"/>
          <c:xMode val="edge"/>
          <c:yMode val="edge"/>
          <c:x val="7.5078352547703703E-2"/>
          <c:y val="6.8845315904139406E-2"/>
          <c:w val="0.891848935549723"/>
          <c:h val="0.69331635016211202"/>
        </c:manualLayout>
      </c:layout>
      <c:areaChart>
        <c:grouping val="stacked"/>
        <c:varyColors val="0"/>
        <c:ser>
          <c:idx val="0"/>
          <c:order val="0"/>
          <c:spPr>
            <a:solidFill>
              <a:schemeClr val="bg1">
                <a:lumMod val="6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DataFig5!$H$3:$H$17</c:f>
              <c:numCache>
                <c:formatCode>0.0%</c:formatCode>
                <c:ptCount val="15"/>
                <c:pt idx="0">
                  <c:v>0.12308348180830748</c:v>
                </c:pt>
                <c:pt idx="1">
                  <c:v>0.10255850714416055</c:v>
                </c:pt>
                <c:pt idx="2">
                  <c:v>9.0869026481942436E-2</c:v>
                </c:pt>
                <c:pt idx="3">
                  <c:v>7.6861691053634759E-2</c:v>
                </c:pt>
                <c:pt idx="4">
                  <c:v>6.7042891795916687E-2</c:v>
                </c:pt>
                <c:pt idx="5">
                  <c:v>6.4057502504750397E-2</c:v>
                </c:pt>
                <c:pt idx="6">
                  <c:v>5.41877453267368E-2</c:v>
                </c:pt>
                <c:pt idx="7">
                  <c:v>5.1078589854839866E-2</c:v>
                </c:pt>
                <c:pt idx="8">
                  <c:v>4.8464460679753574E-2</c:v>
                </c:pt>
                <c:pt idx="9">
                  <c:v>3.8279068401836223E-2</c:v>
                </c:pt>
                <c:pt idx="10">
                  <c:v>3.2265096040549363E-2</c:v>
                </c:pt>
                <c:pt idx="11">
                  <c:v>2.3372186619157638E-2</c:v>
                </c:pt>
                <c:pt idx="12">
                  <c:v>2.2325385242458643E-2</c:v>
                </c:pt>
                <c:pt idx="13">
                  <c:v>2.1720558149477393E-2</c:v>
                </c:pt>
                <c:pt idx="14">
                  <c:v>2.263387106359005E-2</c:v>
                </c:pt>
              </c:numCache>
            </c:numRef>
          </c:val>
          <c:extLst>
            <c:ext xmlns:c16="http://schemas.microsoft.com/office/drawing/2014/chart" uri="{C3380CC4-5D6E-409C-BE32-E72D297353CC}">
              <c16:uniqueId val="{00000000-B40B-9D48-9846-7DB16C1FEE7F}"/>
            </c:ext>
          </c:extLst>
        </c:ser>
        <c:ser>
          <c:idx val="2"/>
          <c:order val="1"/>
          <c:spPr>
            <a:pattFill prst="pct5">
              <a:fgClr>
                <a:schemeClr val="tx1"/>
              </a:fgClr>
              <a:bgClr>
                <a:prstClr val="white"/>
              </a:bgClr>
            </a:patt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DataFig5!$J$3:$J$17</c:f>
              <c:numCache>
                <c:formatCode>0.0%</c:formatCode>
                <c:ptCount val="15"/>
                <c:pt idx="0">
                  <c:v>1.5729500280321673E-2</c:v>
                </c:pt>
                <c:pt idx="1">
                  <c:v>1.66029587036872E-2</c:v>
                </c:pt>
                <c:pt idx="2">
                  <c:v>1.925267092728053E-2</c:v>
                </c:pt>
                <c:pt idx="3">
                  <c:v>2.3838437131728726E-2</c:v>
                </c:pt>
                <c:pt idx="4">
                  <c:v>2.5662459529184833E-2</c:v>
                </c:pt>
                <c:pt idx="5">
                  <c:v>2.7479975717920463E-2</c:v>
                </c:pt>
                <c:pt idx="6">
                  <c:v>2.9199783300667768E-2</c:v>
                </c:pt>
                <c:pt idx="7">
                  <c:v>3.2134958090262358E-2</c:v>
                </c:pt>
                <c:pt idx="8">
                  <c:v>3.5334979215231044E-2</c:v>
                </c:pt>
                <c:pt idx="9">
                  <c:v>4.0685961395097066E-2</c:v>
                </c:pt>
                <c:pt idx="10">
                  <c:v>4.4571332058351322E-2</c:v>
                </c:pt>
                <c:pt idx="11">
                  <c:v>5.3363404936930009E-2</c:v>
                </c:pt>
                <c:pt idx="12">
                  <c:v>6.7092909419068383E-2</c:v>
                </c:pt>
                <c:pt idx="13">
                  <c:v>8.2916499902597626E-2</c:v>
                </c:pt>
                <c:pt idx="14">
                  <c:v>0.10104760975809768</c:v>
                </c:pt>
              </c:numCache>
            </c:numRef>
          </c:val>
          <c:extLst>
            <c:ext xmlns:c16="http://schemas.microsoft.com/office/drawing/2014/chart" uri="{C3380CC4-5D6E-409C-BE32-E72D297353CC}">
              <c16:uniqueId val="{00000001-B40B-9D48-9846-7DB16C1FEE7F}"/>
            </c:ext>
          </c:extLst>
        </c:ser>
        <c:ser>
          <c:idx val="5"/>
          <c:order val="2"/>
          <c:spPr>
            <a:solidFill>
              <a:srgbClr val="FFFFFF"/>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DataFig5!$N$3:$N$17</c:f>
              <c:numCache>
                <c:formatCode>0.0%</c:formatCode>
                <c:ptCount val="15"/>
                <c:pt idx="0">
                  <c:v>0.11218651527245889</c:v>
                </c:pt>
                <c:pt idx="1">
                  <c:v>0.11313962241548445</c:v>
                </c:pt>
                <c:pt idx="2">
                  <c:v>0.11686543165873819</c:v>
                </c:pt>
                <c:pt idx="3">
                  <c:v>0.10621140037477421</c:v>
                </c:pt>
                <c:pt idx="4">
                  <c:v>0.10553584281575179</c:v>
                </c:pt>
                <c:pt idx="5">
                  <c:v>0.10495958777342883</c:v>
                </c:pt>
                <c:pt idx="6">
                  <c:v>0.1060708611229642</c:v>
                </c:pt>
                <c:pt idx="7">
                  <c:v>0.10317220464566358</c:v>
                </c:pt>
                <c:pt idx="8">
                  <c:v>9.7767177451673973E-2</c:v>
                </c:pt>
                <c:pt idx="9">
                  <c:v>8.0124358740271046E-2</c:v>
                </c:pt>
                <c:pt idx="10">
                  <c:v>5.2416025127526078E-2</c:v>
                </c:pt>
                <c:pt idx="11">
                  <c:v>2.4013755806049867E-2</c:v>
                </c:pt>
                <c:pt idx="12">
                  <c:v>1.1747558157524367E-2</c:v>
                </c:pt>
                <c:pt idx="13">
                  <c:v>5.3907964559122478E-3</c:v>
                </c:pt>
                <c:pt idx="14">
                  <c:v>3.3093828242272139E-3</c:v>
                </c:pt>
              </c:numCache>
            </c:numRef>
          </c:val>
          <c:extLst>
            <c:ext xmlns:c16="http://schemas.microsoft.com/office/drawing/2014/chart" uri="{C3380CC4-5D6E-409C-BE32-E72D297353CC}">
              <c16:uniqueId val="{00000002-B40B-9D48-9846-7DB16C1FEE7F}"/>
            </c:ext>
          </c:extLst>
        </c:ser>
        <c:ser>
          <c:idx val="1"/>
          <c:order val="3"/>
          <c:spPr>
            <a:solidFill>
              <a:schemeClr val="bg1">
                <a:lumMod val="8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DataFig5!$I$3:$I$17</c:f>
              <c:numCache>
                <c:formatCode>0.0%</c:formatCode>
                <c:ptCount val="15"/>
                <c:pt idx="0">
                  <c:v>5.2005275620831178E-3</c:v>
                </c:pt>
                <c:pt idx="1">
                  <c:v>1.0189266648870994E-2</c:v>
                </c:pt>
                <c:pt idx="2">
                  <c:v>1.7972151205336011E-2</c:v>
                </c:pt>
                <c:pt idx="3">
                  <c:v>2.8282794588987328E-2</c:v>
                </c:pt>
                <c:pt idx="4">
                  <c:v>4.3738890529445733E-2</c:v>
                </c:pt>
                <c:pt idx="5">
                  <c:v>5.7360961932812558E-2</c:v>
                </c:pt>
                <c:pt idx="6">
                  <c:v>7.3109563551864196E-2</c:v>
                </c:pt>
                <c:pt idx="7">
                  <c:v>9.1298457522001067E-2</c:v>
                </c:pt>
                <c:pt idx="8">
                  <c:v>0.11246132307408452</c:v>
                </c:pt>
                <c:pt idx="9">
                  <c:v>0.12724900462673583</c:v>
                </c:pt>
                <c:pt idx="10">
                  <c:v>0.14736139532347398</c:v>
                </c:pt>
                <c:pt idx="11">
                  <c:v>0.1869571405964979</c:v>
                </c:pt>
                <c:pt idx="12">
                  <c:v>0.22038425748254201</c:v>
                </c:pt>
                <c:pt idx="13">
                  <c:v>0.18361579288264099</c:v>
                </c:pt>
                <c:pt idx="14">
                  <c:v>9.2288695275783539E-2</c:v>
                </c:pt>
              </c:numCache>
            </c:numRef>
          </c:val>
          <c:extLst>
            <c:ext xmlns:c16="http://schemas.microsoft.com/office/drawing/2014/chart" uri="{C3380CC4-5D6E-409C-BE32-E72D297353CC}">
              <c16:uniqueId val="{00000003-B40B-9D48-9846-7DB16C1FEE7F}"/>
            </c:ext>
          </c:extLst>
        </c:ser>
        <c:ser>
          <c:idx val="3"/>
          <c:order val="4"/>
          <c:spPr>
            <a:solidFill>
              <a:schemeClr val="tx1">
                <a:lumMod val="65000"/>
                <a:lumOff val="3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DataFig5!$M$3:$M$17</c:f>
              <c:numCache>
                <c:formatCode>0.0%</c:formatCode>
                <c:ptCount val="15"/>
                <c:pt idx="0">
                  <c:v>0</c:v>
                </c:pt>
                <c:pt idx="1">
                  <c:v>0</c:v>
                </c:pt>
                <c:pt idx="2">
                  <c:v>0</c:v>
                </c:pt>
                <c:pt idx="3">
                  <c:v>0</c:v>
                </c:pt>
                <c:pt idx="4">
                  <c:v>0</c:v>
                </c:pt>
                <c:pt idx="5">
                  <c:v>0</c:v>
                </c:pt>
                <c:pt idx="6">
                  <c:v>0</c:v>
                </c:pt>
                <c:pt idx="7">
                  <c:v>0</c:v>
                </c:pt>
                <c:pt idx="8">
                  <c:v>0</c:v>
                </c:pt>
                <c:pt idx="9">
                  <c:v>0</c:v>
                </c:pt>
                <c:pt idx="10">
                  <c:v>0</c:v>
                </c:pt>
                <c:pt idx="11">
                  <c:v>1.4326573559881456E-3</c:v>
                </c:pt>
                <c:pt idx="12">
                  <c:v>9.9857694370207393E-3</c:v>
                </c:pt>
                <c:pt idx="13">
                  <c:v>9.9893855390915352E-3</c:v>
                </c:pt>
                <c:pt idx="14">
                  <c:v>1.1135729029774666E-2</c:v>
                </c:pt>
              </c:numCache>
            </c:numRef>
          </c:val>
          <c:extLst>
            <c:ext xmlns:c16="http://schemas.microsoft.com/office/drawing/2014/chart" uri="{C3380CC4-5D6E-409C-BE32-E72D297353CC}">
              <c16:uniqueId val="{00000004-B40B-9D48-9846-7DB16C1FEE7F}"/>
            </c:ext>
          </c:extLst>
        </c:ser>
        <c:ser>
          <c:idx val="4"/>
          <c:order val="5"/>
          <c:spPr>
            <a:solidFill>
              <a:schemeClr val="tx2">
                <a:lumMod val="60000"/>
                <a:lumOff val="40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DataFig5!$P$3:$P$17</c:f>
              <c:numCache>
                <c:formatCode>0.0%</c:formatCode>
                <c:ptCount val="15"/>
                <c:pt idx="0">
                  <c:v>0</c:v>
                </c:pt>
                <c:pt idx="1">
                  <c:v>0</c:v>
                </c:pt>
                <c:pt idx="2">
                  <c:v>0</c:v>
                </c:pt>
                <c:pt idx="3">
                  <c:v>0</c:v>
                </c:pt>
                <c:pt idx="4">
                  <c:v>0</c:v>
                </c:pt>
                <c:pt idx="5">
                  <c:v>0</c:v>
                </c:pt>
                <c:pt idx="6">
                  <c:v>0</c:v>
                </c:pt>
                <c:pt idx="7">
                  <c:v>0</c:v>
                </c:pt>
                <c:pt idx="8">
                  <c:v>0</c:v>
                </c:pt>
                <c:pt idx="9">
                  <c:v>0</c:v>
                </c:pt>
                <c:pt idx="10">
                  <c:v>0</c:v>
                </c:pt>
                <c:pt idx="11">
                  <c:v>1.2998293600866287E-3</c:v>
                </c:pt>
                <c:pt idx="12">
                  <c:v>4.3527484338422115E-2</c:v>
                </c:pt>
                <c:pt idx="13">
                  <c:v>0.1395374426840921</c:v>
                </c:pt>
                <c:pt idx="14">
                  <c:v>0.22833951686270551</c:v>
                </c:pt>
              </c:numCache>
            </c:numRef>
          </c:val>
          <c:extLst>
            <c:ext xmlns:c16="http://schemas.microsoft.com/office/drawing/2014/chart" uri="{C3380CC4-5D6E-409C-BE32-E72D297353CC}">
              <c16:uniqueId val="{00000005-B40B-9D48-9846-7DB16C1FEE7F}"/>
            </c:ext>
          </c:extLst>
        </c:ser>
        <c:dLbls>
          <c:showLegendKey val="0"/>
          <c:showVal val="0"/>
          <c:showCatName val="0"/>
          <c:showSerName val="0"/>
          <c:showPercent val="0"/>
          <c:showBubbleSize val="0"/>
        </c:dLbls>
        <c:axId val="-2146012472"/>
        <c:axId val="-2046745624"/>
      </c:areaChart>
      <c:catAx>
        <c:axId val="-2146012472"/>
        <c:scaling>
          <c:orientation val="minMax"/>
        </c:scaling>
        <c:delete val="0"/>
        <c:axPos val="b"/>
        <c:numFmt formatCode="General" sourceLinked="1"/>
        <c:majorTickMark val="out"/>
        <c:minorTickMark val="none"/>
        <c:tickLblPos val="nextTo"/>
        <c:txPr>
          <a:bodyPr rot="-2700000" vert="horz"/>
          <a:lstStyle/>
          <a:p>
            <a:pPr>
              <a:defRPr sz="1800"/>
            </a:pPr>
            <a:endParaRPr lang="it-IT"/>
          </a:p>
        </c:txPr>
        <c:crossAx val="-2046745624"/>
        <c:crosses val="autoZero"/>
        <c:auto val="1"/>
        <c:lblAlgn val="ctr"/>
        <c:lblOffset val="100"/>
        <c:tickLblSkip val="1"/>
        <c:tickMarkSkip val="1"/>
        <c:noMultiLvlLbl val="0"/>
      </c:catAx>
      <c:valAx>
        <c:axId val="-2046745624"/>
        <c:scaling>
          <c:orientation val="minMax"/>
          <c:max val="0.52"/>
          <c:min val="0"/>
        </c:scaling>
        <c:delete val="0"/>
        <c:axPos val="l"/>
        <c:numFmt formatCode="0%" sourceLinked="0"/>
        <c:majorTickMark val="none"/>
        <c:minorTickMark val="none"/>
        <c:tickLblPos val="nextTo"/>
        <c:txPr>
          <a:bodyPr/>
          <a:lstStyle/>
          <a:p>
            <a:pPr>
              <a:defRPr sz="1800"/>
            </a:pPr>
            <a:endParaRPr lang="it-IT"/>
          </a:p>
        </c:txPr>
        <c:crossAx val="-2146012472"/>
        <c:crosses val="autoZero"/>
        <c:crossBetween val="midCat"/>
      </c:valAx>
    </c:plotArea>
    <c:plotVisOnly val="1"/>
    <c:dispBlanksAs val="zero"/>
    <c:showDLblsOverMax val="0"/>
  </c:chart>
  <c:spPr>
    <a:ln>
      <a:noFill/>
    </a:ln>
  </c:spPr>
  <c:txPr>
    <a:bodyPr/>
    <a:lstStyle/>
    <a:p>
      <a:pPr>
        <a:defRPr sz="1600">
          <a:latin typeface="Palatino"/>
          <a:cs typeface="Palatino"/>
        </a:defRPr>
      </a:pPr>
      <a:endParaRPr lang="it-IT"/>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763127884876"/>
          <c:y val="7.1719278868421998E-2"/>
          <c:w val="0.86339408091229997"/>
          <c:h val="0.74117647058823499"/>
        </c:manualLayout>
      </c:layout>
      <c:lineChart>
        <c:grouping val="standard"/>
        <c:varyColors val="0"/>
        <c:ser>
          <c:idx val="0"/>
          <c:order val="0"/>
          <c:tx>
            <c:strRef>
              <c:f>DataFig2!$P$2</c:f>
              <c:strCache>
                <c:ptCount val="1"/>
                <c:pt idx="0">
                  <c:v>Capitalization (SZ updated by PSZ)</c:v>
                </c:pt>
              </c:strCache>
            </c:strRef>
          </c:tx>
          <c:spPr>
            <a:ln w="19050">
              <a:solidFill>
                <a:srgbClr val="000000"/>
              </a:solidFill>
              <a:prstDash val="solid"/>
            </a:ln>
          </c:spPr>
          <c:marker>
            <c:symbol val="circle"/>
            <c:size val="8"/>
            <c:spPr>
              <a:solidFill>
                <a:sysClr val="windowText" lastClr="000000"/>
              </a:solidFill>
              <a:ln>
                <a:solidFill>
                  <a:srgbClr val="000000"/>
                </a:solidFill>
                <a:prstDash val="solid"/>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DataFig2!$P$3:$P$106</c:f>
              <c:numCache>
                <c:formatCode>0.0%</c:formatCode>
                <c:ptCount val="104"/>
                <c:pt idx="0">
                  <c:v>0.19597695442106766</c:v>
                </c:pt>
                <c:pt idx="1">
                  <c:v>0.19747942647584926</c:v>
                </c:pt>
                <c:pt idx="2">
                  <c:v>0.20146552319362632</c:v>
                </c:pt>
                <c:pt idx="3">
                  <c:v>0.20120405137113517</c:v>
                </c:pt>
                <c:pt idx="4">
                  <c:v>0.19908511389333183</c:v>
                </c:pt>
                <c:pt idx="5">
                  <c:v>0.19538049585696338</c:v>
                </c:pt>
                <c:pt idx="6">
                  <c:v>0.18181004862442707</c:v>
                </c:pt>
                <c:pt idx="7">
                  <c:v>0.19889215893310253</c:v>
                </c:pt>
                <c:pt idx="8">
                  <c:v>0.20107189018675309</c:v>
                </c:pt>
                <c:pt idx="9">
                  <c:v>0.19063480021068635</c:v>
                </c:pt>
                <c:pt idx="10">
                  <c:v>0.18772245394459852</c:v>
                </c:pt>
                <c:pt idx="11">
                  <c:v>0.17531115096567906</c:v>
                </c:pt>
                <c:pt idx="12">
                  <c:v>0.16710565853005588</c:v>
                </c:pt>
                <c:pt idx="13">
                  <c:v>0.15773113695472729</c:v>
                </c:pt>
                <c:pt idx="14">
                  <c:v>0.14755577606330039</c:v>
                </c:pt>
                <c:pt idx="15">
                  <c:v>0.14564292178225724</c:v>
                </c:pt>
                <c:pt idx="16">
                  <c:v>0.14601602178550044</c:v>
                </c:pt>
                <c:pt idx="17">
                  <c:v>0.1413013302209718</c:v>
                </c:pt>
                <c:pt idx="18">
                  <c:v>0.14381810747357104</c:v>
                </c:pt>
                <c:pt idx="19">
                  <c:v>0.13975965464822748</c:v>
                </c:pt>
                <c:pt idx="20">
                  <c:v>0.14329570462493113</c:v>
                </c:pt>
                <c:pt idx="21">
                  <c:v>0.15774941845908241</c:v>
                </c:pt>
                <c:pt idx="22">
                  <c:v>0.1696493467476955</c:v>
                </c:pt>
                <c:pt idx="23">
                  <c:v>0.16613606736260278</c:v>
                </c:pt>
                <c:pt idx="24">
                  <c:v>0.18292277860063344</c:v>
                </c:pt>
                <c:pt idx="25">
                  <c:v>0.18664214275488267</c:v>
                </c:pt>
                <c:pt idx="26">
                  <c:v>0.18392395931317784</c:v>
                </c:pt>
                <c:pt idx="27">
                  <c:v>0.21407968368225494</c:v>
                </c:pt>
                <c:pt idx="28">
                  <c:v>0.24018335479048036</c:v>
                </c:pt>
                <c:pt idx="29">
                  <c:v>0.25758082223327228</c:v>
                </c:pt>
                <c:pt idx="30">
                  <c:v>0.2539797888873091</c:v>
                </c:pt>
                <c:pt idx="31">
                  <c:v>0.27482342701683671</c:v>
                </c:pt>
                <c:pt idx="32">
                  <c:v>0.26954073310740312</c:v>
                </c:pt>
                <c:pt idx="33">
                  <c:v>0.27260954018029526</c:v>
                </c:pt>
                <c:pt idx="34">
                  <c:v>0.28523921366270044</c:v>
                </c:pt>
                <c:pt idx="35">
                  <c:v>0.29755567295676943</c:v>
                </c:pt>
                <c:pt idx="36">
                  <c:v>0.30477669593938594</c:v>
                </c:pt>
                <c:pt idx="37">
                  <c:v>0.3014838251295805</c:v>
                </c:pt>
                <c:pt idx="38">
                  <c:v>0.30155450458461663</c:v>
                </c:pt>
                <c:pt idx="39">
                  <c:v>0.30447102318835939</c:v>
                </c:pt>
                <c:pt idx="40">
                  <c:v>0.31090067197705495</c:v>
                </c:pt>
                <c:pt idx="41">
                  <c:v>0.30701437572106216</c:v>
                </c:pt>
                <c:pt idx="42">
                  <c:v>0.30362805040333951</c:v>
                </c:pt>
                <c:pt idx="43">
                  <c:v>0.3003401463481602</c:v>
                </c:pt>
                <c:pt idx="44">
                  <c:v>0.29617391006101568</c:v>
                </c:pt>
                <c:pt idx="45">
                  <c:v>0.2972216703058862</c:v>
                </c:pt>
                <c:pt idx="46">
                  <c:v>0.29055298318832445</c:v>
                </c:pt>
                <c:pt idx="47">
                  <c:v>0.28811587956204787</c:v>
                </c:pt>
                <c:pt idx="48">
                  <c:v>0.28637622708166366</c:v>
                </c:pt>
                <c:pt idx="49">
                  <c:v>0.28151575452295152</c:v>
                </c:pt>
                <c:pt idx="50">
                  <c:v>0.28393398082191856</c:v>
                </c:pt>
                <c:pt idx="51">
                  <c:v>0.28635097854964087</c:v>
                </c:pt>
                <c:pt idx="52">
                  <c:v>0.29127406678405909</c:v>
                </c:pt>
                <c:pt idx="53">
                  <c:v>0.2961972125305119</c:v>
                </c:pt>
                <c:pt idx="54">
                  <c:v>0.3011767646791309</c:v>
                </c:pt>
                <c:pt idx="55">
                  <c:v>0.3016985386472143</c:v>
                </c:pt>
                <c:pt idx="56">
                  <c:v>0.31072551081695055</c:v>
                </c:pt>
                <c:pt idx="57">
                  <c:v>0.30844711634872002</c:v>
                </c:pt>
                <c:pt idx="58">
                  <c:v>0.31317006009270376</c:v>
                </c:pt>
                <c:pt idx="59">
                  <c:v>0.31237315667005083</c:v>
                </c:pt>
                <c:pt idx="60">
                  <c:v>0.31833898081590151</c:v>
                </c:pt>
                <c:pt idx="61">
                  <c:v>0.3235656553187598</c:v>
                </c:pt>
                <c:pt idx="62">
                  <c:v>0.32708330765519544</c:v>
                </c:pt>
                <c:pt idx="63">
                  <c:v>0.33411299898606284</c:v>
                </c:pt>
                <c:pt idx="64">
                  <c:v>0.33702754991307249</c:v>
                </c:pt>
                <c:pt idx="65">
                  <c:v>0.34332797708021645</c:v>
                </c:pt>
                <c:pt idx="66">
                  <c:v>0.33557079699287551</c:v>
                </c:pt>
                <c:pt idx="67">
                  <c:v>0.33874438052843125</c:v>
                </c:pt>
                <c:pt idx="68">
                  <c:v>0.34248910238920827</c:v>
                </c:pt>
                <c:pt idx="69">
                  <c:v>0.35336562959533691</c:v>
                </c:pt>
                <c:pt idx="70">
                  <c:v>0.36371994064975621</c:v>
                </c:pt>
                <c:pt idx="71">
                  <c:v>0.3693122371690335</c:v>
                </c:pt>
                <c:pt idx="72">
                  <c:v>0.37592720474377939</c:v>
                </c:pt>
                <c:pt idx="73">
                  <c:v>0.37702451907782997</c:v>
                </c:pt>
                <c:pt idx="74">
                  <c:v>0.36691348601903928</c:v>
                </c:pt>
                <c:pt idx="75">
                  <c:v>0.3534093460831208</c:v>
                </c:pt>
                <c:pt idx="76">
                  <c:v>0.35286220615931696</c:v>
                </c:pt>
                <c:pt idx="77">
                  <c:v>0.34964418442029888</c:v>
                </c:pt>
                <c:pt idx="78">
                  <c:v>0.35252005066535219</c:v>
                </c:pt>
                <c:pt idx="79">
                  <c:v>0.33804617767979506</c:v>
                </c:pt>
                <c:pt idx="80">
                  <c:v>0.334742169209992</c:v>
                </c:pt>
                <c:pt idx="81">
                  <c:v>0.33398698682977201</c:v>
                </c:pt>
                <c:pt idx="82">
                  <c:v>0.33183629517790547</c:v>
                </c:pt>
                <c:pt idx="83">
                  <c:v>0.32722016128561449</c:v>
                </c:pt>
                <c:pt idx="84">
                  <c:v>0.32069003532591844</c:v>
                </c:pt>
                <c:pt idx="85">
                  <c:v>0.31488410374864495</c:v>
                </c:pt>
                <c:pt idx="86">
                  <c:v>0.3131283713747931</c:v>
                </c:pt>
                <c:pt idx="87">
                  <c:v>0.30832437918571665</c:v>
                </c:pt>
                <c:pt idx="88">
                  <c:v>0.3149601969492033</c:v>
                </c:pt>
                <c:pt idx="89">
                  <c:v>0.31332499914211531</c:v>
                </c:pt>
                <c:pt idx="90">
                  <c:v>0.31071223695584349</c:v>
                </c:pt>
                <c:pt idx="91">
                  <c:v>0.30341001219010655</c:v>
                </c:pt>
                <c:pt idx="92">
                  <c:v>0.30168007919883066</c:v>
                </c:pt>
                <c:pt idx="93">
                  <c:v>0.29540843203764311</c:v>
                </c:pt>
                <c:pt idx="94">
                  <c:v>0.28435818743072361</c:v>
                </c:pt>
                <c:pt idx="95">
                  <c:v>0.25508287307962429</c:v>
                </c:pt>
                <c:pt idx="96">
                  <c:v>0.24704740045982121</c:v>
                </c:pt>
                <c:pt idx="97">
                  <c:v>0.24190837290010647</c:v>
                </c:pt>
                <c:pt idx="98">
                  <c:v>0.24259525914939228</c:v>
                </c:pt>
                <c:pt idx="99">
                  <c:v>0.23676252653144569</c:v>
                </c:pt>
                <c:pt idx="100">
                  <c:v>0.24965006849634275</c:v>
                </c:pt>
                <c:pt idx="101">
                  <c:v>0.25113805274080292</c:v>
                </c:pt>
                <c:pt idx="102">
                  <c:v>0.2531317492798284</c:v>
                </c:pt>
                <c:pt idx="103">
                  <c:v>0.25745285265655049</c:v>
                </c:pt>
              </c:numCache>
            </c:numRef>
          </c:val>
          <c:smooth val="0"/>
          <c:extLst>
            <c:ext xmlns:c16="http://schemas.microsoft.com/office/drawing/2014/chart" uri="{C3380CC4-5D6E-409C-BE32-E72D297353CC}">
              <c16:uniqueId val="{00000000-976E-4345-8248-D33442CD2FA1}"/>
            </c:ext>
          </c:extLst>
        </c:ser>
        <c:ser>
          <c:idx val="1"/>
          <c:order val="1"/>
          <c:tx>
            <c:strRef>
              <c:f>DataFig2!$Q$2</c:f>
              <c:strCache>
                <c:ptCount val="1"/>
                <c:pt idx="0">
                  <c:v>SCF+Forbes (tax units)</c:v>
                </c:pt>
              </c:strCache>
            </c:strRef>
          </c:tx>
          <c:spPr>
            <a:ln w="19050">
              <a:solidFill>
                <a:srgbClr val="FF0000"/>
              </a:solidFill>
            </a:ln>
          </c:spPr>
          <c:marker>
            <c:symbol val="diamond"/>
            <c:size val="9"/>
            <c:spPr>
              <a:solidFill>
                <a:srgbClr val="FF0000"/>
              </a:solidFill>
              <a:ln>
                <a:solidFill>
                  <a:srgbClr val="FF0000"/>
                </a:solidFill>
              </a:ln>
            </c:spPr>
          </c:marker>
          <c:cat>
            <c:numRef>
              <c:f>DataFig2!$A$3:$A$106</c:f>
              <c:numCache>
                <c:formatCode>General</c:formatCode>
                <c:ptCount val="104"/>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pt idx="98">
                  <c:v>2011</c:v>
                </c:pt>
                <c:pt idx="99" formatCode="0">
                  <c:v>2012</c:v>
                </c:pt>
                <c:pt idx="100" formatCode="0">
                  <c:v>2013</c:v>
                </c:pt>
                <c:pt idx="101" formatCode="0">
                  <c:v>2014</c:v>
                </c:pt>
                <c:pt idx="102" formatCode="0">
                  <c:v>2015</c:v>
                </c:pt>
                <c:pt idx="103" formatCode="0">
                  <c:v>2016</c:v>
                </c:pt>
              </c:numCache>
            </c:numRef>
          </c:cat>
          <c:val>
            <c:numRef>
              <c:f>DataFig2!$Q$3:$Q$106</c:f>
              <c:numCache>
                <c:formatCode>General</c:formatCode>
                <c:ptCount val="104"/>
                <c:pt idx="76" formatCode="0.0%">
                  <c:v>0.32464250000000006</c:v>
                </c:pt>
                <c:pt idx="79" formatCode="0.0%">
                  <c:v>0.32624249999999999</c:v>
                </c:pt>
                <c:pt idx="82" formatCode="0.0%">
                  <c:v>0.31670730000000014</c:v>
                </c:pt>
                <c:pt idx="85" formatCode="0.0%">
                  <c:v>0.30847340000000012</c:v>
                </c:pt>
                <c:pt idx="88" formatCode="0.0%">
                  <c:v>0.29816670000000001</c:v>
                </c:pt>
                <c:pt idx="91" formatCode="0.0%">
                  <c:v>0.30069400000000002</c:v>
                </c:pt>
                <c:pt idx="94" formatCode="0.0%">
                  <c:v>0.28066060000000004</c:v>
                </c:pt>
                <c:pt idx="97" formatCode="0.0%">
                  <c:v>0.25233929999999993</c:v>
                </c:pt>
                <c:pt idx="100" formatCode="0.0%">
                  <c:v>0.24549890000000008</c:v>
                </c:pt>
                <c:pt idx="103" formatCode="0.0%">
                  <c:v>0.22468359999999998</c:v>
                </c:pt>
              </c:numCache>
            </c:numRef>
          </c:val>
          <c:smooth val="0"/>
          <c:extLst>
            <c:ext xmlns:c16="http://schemas.microsoft.com/office/drawing/2014/chart" uri="{C3380CC4-5D6E-409C-BE32-E72D297353CC}">
              <c16:uniqueId val="{00000001-976E-4345-8248-D33442CD2FA1}"/>
            </c:ext>
          </c:extLst>
        </c:ser>
        <c:dLbls>
          <c:showLegendKey val="0"/>
          <c:showVal val="0"/>
          <c:showCatName val="0"/>
          <c:showSerName val="0"/>
          <c:showPercent val="0"/>
          <c:showBubbleSize val="0"/>
        </c:dLbls>
        <c:marker val="1"/>
        <c:smooth val="0"/>
        <c:axId val="-2044335080"/>
        <c:axId val="-2044277896"/>
      </c:lineChart>
      <c:catAx>
        <c:axId val="-2044335080"/>
        <c:scaling>
          <c:orientation val="minMax"/>
        </c:scaling>
        <c:delete val="0"/>
        <c:axPos val="b"/>
        <c:majorGridlines>
          <c:spPr>
            <a:ln w="12700">
              <a:solidFill>
                <a:schemeClr val="bg1">
                  <a:lumMod val="65000"/>
                </a:schemeClr>
              </a:solidFill>
              <a:prstDash val="sysDash"/>
            </a:ln>
          </c:spPr>
        </c:majorGridlines>
        <c:numFmt formatCode="General" sourceLinked="0"/>
        <c:majorTickMark val="none"/>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it-IT"/>
          </a:p>
        </c:txPr>
        <c:crossAx val="-2044277896"/>
        <c:crosses val="autoZero"/>
        <c:auto val="1"/>
        <c:lblAlgn val="ctr"/>
        <c:lblOffset val="100"/>
        <c:tickLblSkip val="5"/>
        <c:tickMarkSkip val="5"/>
        <c:noMultiLvlLbl val="0"/>
      </c:catAx>
      <c:valAx>
        <c:axId val="-2044277896"/>
        <c:scaling>
          <c:orientation val="minMax"/>
        </c:scaling>
        <c:delete val="0"/>
        <c:axPos val="l"/>
        <c:majorGridlines>
          <c:spPr>
            <a:ln w="3175">
              <a:solidFill>
                <a:schemeClr val="bg1">
                  <a:lumMod val="65000"/>
                </a:schemeClr>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it-IT"/>
          </a:p>
        </c:txPr>
        <c:crossAx val="-2044335080"/>
        <c:crosses val="autoZero"/>
        <c:crossBetween val="midCat"/>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it-IT"/>
    </a:p>
  </c:txPr>
  <c:userShapes r:id="rId2"/>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ysClr val="windowText" lastClr="000000"/>
                </a:solidFill>
                <a:latin typeface="Palatino"/>
                <a:ea typeface="+mn-ea"/>
                <a:cs typeface="Palatino"/>
              </a:defRPr>
            </a:pPr>
            <a:r>
              <a:rPr lang="fr-FR" sz="2000" b="1" i="0" baseline="0">
                <a:effectLst/>
              </a:rPr>
              <a:t>Adding old Warren wealth tax (2% above $50m, 3% above $1b) </a:t>
            </a:r>
            <a:r>
              <a:rPr lang="fr-FR" sz="2000" b="1" i="0" baseline="0">
                <a:solidFill>
                  <a:srgbClr val="FF0000"/>
                </a:solidFill>
                <a:effectLst/>
              </a:rPr>
              <a:t>with 15% avoidance/evasion rate (Saez-Zucman)</a:t>
            </a:r>
          </a:p>
          <a:p>
            <a:pPr marL="0" marR="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ysClr val="windowText" lastClr="000000"/>
                </a:solidFill>
                <a:latin typeface="Palatino"/>
                <a:ea typeface="+mn-ea"/>
                <a:cs typeface="Palatino"/>
              </a:defRPr>
            </a:pPr>
            <a:endParaRPr lang="fr-FR" sz="2000">
              <a:effectLst/>
            </a:endParaRPr>
          </a:p>
          <a:p>
            <a:pPr marL="0" marR="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ysClr val="windowText" lastClr="000000"/>
                </a:solidFill>
                <a:latin typeface="Palatino"/>
                <a:ea typeface="+mn-ea"/>
                <a:cs typeface="Palatino"/>
              </a:defRPr>
            </a:pPr>
            <a:endParaRPr lang="fr-FR">
              <a:effectLst/>
            </a:endParaRPr>
          </a:p>
        </c:rich>
      </c:tx>
      <c:layout>
        <c:manualLayout>
          <c:xMode val="edge"/>
          <c:yMode val="edge"/>
          <c:x val="0.16486350598580199"/>
          <c:y val="0"/>
        </c:manualLayout>
      </c:layout>
      <c:overlay val="0"/>
    </c:title>
    <c:autoTitleDeleted val="0"/>
    <c:plotArea>
      <c:layout>
        <c:manualLayout>
          <c:layoutTarget val="inner"/>
          <c:xMode val="edge"/>
          <c:yMode val="edge"/>
          <c:x val="7.5078352547703703E-2"/>
          <c:y val="6.8845315904139406E-2"/>
          <c:w val="0.891848935549723"/>
          <c:h val="0.69331635016211202"/>
        </c:manualLayout>
      </c:layout>
      <c:areaChart>
        <c:grouping val="stacked"/>
        <c:varyColors val="0"/>
        <c:ser>
          <c:idx val="0"/>
          <c:order val="0"/>
          <c:spPr>
            <a:solidFill>
              <a:schemeClr val="bg1">
                <a:lumMod val="6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DataFig5!$H$3:$H$17</c:f>
              <c:numCache>
                <c:formatCode>0.0%</c:formatCode>
                <c:ptCount val="15"/>
                <c:pt idx="0">
                  <c:v>0.12308348180830748</c:v>
                </c:pt>
                <c:pt idx="1">
                  <c:v>0.10255850714416055</c:v>
                </c:pt>
                <c:pt idx="2">
                  <c:v>9.0869026481942436E-2</c:v>
                </c:pt>
                <c:pt idx="3">
                  <c:v>7.6861691053634759E-2</c:v>
                </c:pt>
                <c:pt idx="4">
                  <c:v>6.7042891795916687E-2</c:v>
                </c:pt>
                <c:pt idx="5">
                  <c:v>6.4057502504750397E-2</c:v>
                </c:pt>
                <c:pt idx="6">
                  <c:v>5.41877453267368E-2</c:v>
                </c:pt>
                <c:pt idx="7">
                  <c:v>5.1078589854839866E-2</c:v>
                </c:pt>
                <c:pt idx="8">
                  <c:v>4.8464460679753574E-2</c:v>
                </c:pt>
                <c:pt idx="9">
                  <c:v>3.8279068401836223E-2</c:v>
                </c:pt>
                <c:pt idx="10">
                  <c:v>3.2265096040549363E-2</c:v>
                </c:pt>
                <c:pt idx="11">
                  <c:v>2.3372186619157638E-2</c:v>
                </c:pt>
                <c:pt idx="12">
                  <c:v>2.2325385242458643E-2</c:v>
                </c:pt>
                <c:pt idx="13">
                  <c:v>2.1720558149477393E-2</c:v>
                </c:pt>
                <c:pt idx="14">
                  <c:v>2.263387106359005E-2</c:v>
                </c:pt>
              </c:numCache>
            </c:numRef>
          </c:val>
          <c:extLst>
            <c:ext xmlns:c16="http://schemas.microsoft.com/office/drawing/2014/chart" uri="{C3380CC4-5D6E-409C-BE32-E72D297353CC}">
              <c16:uniqueId val="{00000000-1C7F-1144-8990-DD0EF0FB5F11}"/>
            </c:ext>
          </c:extLst>
        </c:ser>
        <c:ser>
          <c:idx val="2"/>
          <c:order val="1"/>
          <c:spPr>
            <a:pattFill prst="pct5">
              <a:fgClr>
                <a:schemeClr val="tx1"/>
              </a:fgClr>
              <a:bgClr>
                <a:prstClr val="white"/>
              </a:bgClr>
            </a:patt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DataFig5!$J$3:$J$17</c:f>
              <c:numCache>
                <c:formatCode>0.0%</c:formatCode>
                <c:ptCount val="15"/>
                <c:pt idx="0">
                  <c:v>1.5729500280321673E-2</c:v>
                </c:pt>
                <c:pt idx="1">
                  <c:v>1.66029587036872E-2</c:v>
                </c:pt>
                <c:pt idx="2">
                  <c:v>1.925267092728053E-2</c:v>
                </c:pt>
                <c:pt idx="3">
                  <c:v>2.3838437131728726E-2</c:v>
                </c:pt>
                <c:pt idx="4">
                  <c:v>2.5662459529184833E-2</c:v>
                </c:pt>
                <c:pt idx="5">
                  <c:v>2.7479975717920463E-2</c:v>
                </c:pt>
                <c:pt idx="6">
                  <c:v>2.9199783300667768E-2</c:v>
                </c:pt>
                <c:pt idx="7">
                  <c:v>3.2134958090262358E-2</c:v>
                </c:pt>
                <c:pt idx="8">
                  <c:v>3.5334979215231044E-2</c:v>
                </c:pt>
                <c:pt idx="9">
                  <c:v>4.0685961395097066E-2</c:v>
                </c:pt>
                <c:pt idx="10">
                  <c:v>4.4571332058351322E-2</c:v>
                </c:pt>
                <c:pt idx="11">
                  <c:v>5.3363404936930009E-2</c:v>
                </c:pt>
                <c:pt idx="12">
                  <c:v>6.7092909419068383E-2</c:v>
                </c:pt>
                <c:pt idx="13">
                  <c:v>8.2916499902597626E-2</c:v>
                </c:pt>
                <c:pt idx="14">
                  <c:v>0.10104760975809768</c:v>
                </c:pt>
              </c:numCache>
            </c:numRef>
          </c:val>
          <c:extLst>
            <c:ext xmlns:c16="http://schemas.microsoft.com/office/drawing/2014/chart" uri="{C3380CC4-5D6E-409C-BE32-E72D297353CC}">
              <c16:uniqueId val="{00000001-1C7F-1144-8990-DD0EF0FB5F11}"/>
            </c:ext>
          </c:extLst>
        </c:ser>
        <c:ser>
          <c:idx val="5"/>
          <c:order val="2"/>
          <c:spPr>
            <a:solidFill>
              <a:srgbClr val="FFFFFF"/>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DataFig5!$N$3:$N$17</c:f>
              <c:numCache>
                <c:formatCode>0.0%</c:formatCode>
                <c:ptCount val="15"/>
                <c:pt idx="0">
                  <c:v>0.11218651527245889</c:v>
                </c:pt>
                <c:pt idx="1">
                  <c:v>0.11313962241548445</c:v>
                </c:pt>
                <c:pt idx="2">
                  <c:v>0.11686543165873819</c:v>
                </c:pt>
                <c:pt idx="3">
                  <c:v>0.10621140037477421</c:v>
                </c:pt>
                <c:pt idx="4">
                  <c:v>0.10553584281575179</c:v>
                </c:pt>
                <c:pt idx="5">
                  <c:v>0.10495958777342883</c:v>
                </c:pt>
                <c:pt idx="6">
                  <c:v>0.1060708611229642</c:v>
                </c:pt>
                <c:pt idx="7">
                  <c:v>0.10317220464566358</c:v>
                </c:pt>
                <c:pt idx="8">
                  <c:v>9.7767177451673973E-2</c:v>
                </c:pt>
                <c:pt idx="9">
                  <c:v>8.0124358740271046E-2</c:v>
                </c:pt>
                <c:pt idx="10">
                  <c:v>5.2416025127526078E-2</c:v>
                </c:pt>
                <c:pt idx="11">
                  <c:v>2.4013755806049867E-2</c:v>
                </c:pt>
                <c:pt idx="12">
                  <c:v>1.1747558157524367E-2</c:v>
                </c:pt>
                <c:pt idx="13">
                  <c:v>5.3907964559122478E-3</c:v>
                </c:pt>
                <c:pt idx="14">
                  <c:v>3.3093828242272139E-3</c:v>
                </c:pt>
              </c:numCache>
            </c:numRef>
          </c:val>
          <c:extLst>
            <c:ext xmlns:c16="http://schemas.microsoft.com/office/drawing/2014/chart" uri="{C3380CC4-5D6E-409C-BE32-E72D297353CC}">
              <c16:uniqueId val="{00000002-1C7F-1144-8990-DD0EF0FB5F11}"/>
            </c:ext>
          </c:extLst>
        </c:ser>
        <c:ser>
          <c:idx val="1"/>
          <c:order val="3"/>
          <c:spPr>
            <a:solidFill>
              <a:schemeClr val="bg1">
                <a:lumMod val="8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DataFig5!$I$3:$I$17</c:f>
              <c:numCache>
                <c:formatCode>0.0%</c:formatCode>
                <c:ptCount val="15"/>
                <c:pt idx="0">
                  <c:v>5.2005275620831178E-3</c:v>
                </c:pt>
                <c:pt idx="1">
                  <c:v>1.0189266648870994E-2</c:v>
                </c:pt>
                <c:pt idx="2">
                  <c:v>1.7972151205336011E-2</c:v>
                </c:pt>
                <c:pt idx="3">
                  <c:v>2.8282794588987328E-2</c:v>
                </c:pt>
                <c:pt idx="4">
                  <c:v>4.3738890529445733E-2</c:v>
                </c:pt>
                <c:pt idx="5">
                  <c:v>5.7360961932812558E-2</c:v>
                </c:pt>
                <c:pt idx="6">
                  <c:v>7.3109563551864196E-2</c:v>
                </c:pt>
                <c:pt idx="7">
                  <c:v>9.1298457522001067E-2</c:v>
                </c:pt>
                <c:pt idx="8">
                  <c:v>0.11246132307408452</c:v>
                </c:pt>
                <c:pt idx="9">
                  <c:v>0.12724900462673583</c:v>
                </c:pt>
                <c:pt idx="10">
                  <c:v>0.14736139532347398</c:v>
                </c:pt>
                <c:pt idx="11">
                  <c:v>0.1869571405964979</c:v>
                </c:pt>
                <c:pt idx="12">
                  <c:v>0.22038425748254201</c:v>
                </c:pt>
                <c:pt idx="13">
                  <c:v>0.18361579288264099</c:v>
                </c:pt>
                <c:pt idx="14">
                  <c:v>9.2288695275783539E-2</c:v>
                </c:pt>
              </c:numCache>
            </c:numRef>
          </c:val>
          <c:extLst>
            <c:ext xmlns:c16="http://schemas.microsoft.com/office/drawing/2014/chart" uri="{C3380CC4-5D6E-409C-BE32-E72D297353CC}">
              <c16:uniqueId val="{00000003-1C7F-1144-8990-DD0EF0FB5F11}"/>
            </c:ext>
          </c:extLst>
        </c:ser>
        <c:ser>
          <c:idx val="3"/>
          <c:order val="4"/>
          <c:spPr>
            <a:solidFill>
              <a:schemeClr val="tx1">
                <a:lumMod val="65000"/>
                <a:lumOff val="3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DataFig5!$M$3:$M$17</c:f>
              <c:numCache>
                <c:formatCode>0.0%</c:formatCode>
                <c:ptCount val="15"/>
                <c:pt idx="0">
                  <c:v>0</c:v>
                </c:pt>
                <c:pt idx="1">
                  <c:v>0</c:v>
                </c:pt>
                <c:pt idx="2">
                  <c:v>0</c:v>
                </c:pt>
                <c:pt idx="3">
                  <c:v>0</c:v>
                </c:pt>
                <c:pt idx="4">
                  <c:v>0</c:v>
                </c:pt>
                <c:pt idx="5">
                  <c:v>0</c:v>
                </c:pt>
                <c:pt idx="6">
                  <c:v>0</c:v>
                </c:pt>
                <c:pt idx="7">
                  <c:v>0</c:v>
                </c:pt>
                <c:pt idx="8">
                  <c:v>0</c:v>
                </c:pt>
                <c:pt idx="9">
                  <c:v>0</c:v>
                </c:pt>
                <c:pt idx="10">
                  <c:v>0</c:v>
                </c:pt>
                <c:pt idx="11">
                  <c:v>1.4326573559881456E-3</c:v>
                </c:pt>
                <c:pt idx="12">
                  <c:v>9.9857694370207393E-3</c:v>
                </c:pt>
                <c:pt idx="13">
                  <c:v>9.9893855390915352E-3</c:v>
                </c:pt>
                <c:pt idx="14">
                  <c:v>1.1135729029774666E-2</c:v>
                </c:pt>
              </c:numCache>
            </c:numRef>
          </c:val>
          <c:extLst>
            <c:ext xmlns:c16="http://schemas.microsoft.com/office/drawing/2014/chart" uri="{C3380CC4-5D6E-409C-BE32-E72D297353CC}">
              <c16:uniqueId val="{00000004-1C7F-1144-8990-DD0EF0FB5F11}"/>
            </c:ext>
          </c:extLst>
        </c:ser>
        <c:ser>
          <c:idx val="4"/>
          <c:order val="5"/>
          <c:spPr>
            <a:solidFill>
              <a:schemeClr val="tx2">
                <a:lumMod val="60000"/>
                <a:lumOff val="40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DataFig5!$P$3:$P$17</c:f>
              <c:numCache>
                <c:formatCode>0.0%</c:formatCode>
                <c:ptCount val="15"/>
                <c:pt idx="0">
                  <c:v>0</c:v>
                </c:pt>
                <c:pt idx="1">
                  <c:v>0</c:v>
                </c:pt>
                <c:pt idx="2">
                  <c:v>0</c:v>
                </c:pt>
                <c:pt idx="3">
                  <c:v>0</c:v>
                </c:pt>
                <c:pt idx="4">
                  <c:v>0</c:v>
                </c:pt>
                <c:pt idx="5">
                  <c:v>0</c:v>
                </c:pt>
                <c:pt idx="6">
                  <c:v>0</c:v>
                </c:pt>
                <c:pt idx="7">
                  <c:v>0</c:v>
                </c:pt>
                <c:pt idx="8">
                  <c:v>0</c:v>
                </c:pt>
                <c:pt idx="9">
                  <c:v>0</c:v>
                </c:pt>
                <c:pt idx="10">
                  <c:v>0</c:v>
                </c:pt>
                <c:pt idx="11">
                  <c:v>1.2998293600866287E-3</c:v>
                </c:pt>
                <c:pt idx="12">
                  <c:v>4.3527484338422115E-2</c:v>
                </c:pt>
                <c:pt idx="13">
                  <c:v>0.1395374426840921</c:v>
                </c:pt>
                <c:pt idx="14">
                  <c:v>0.22833951686270551</c:v>
                </c:pt>
              </c:numCache>
            </c:numRef>
          </c:val>
          <c:extLst>
            <c:ext xmlns:c16="http://schemas.microsoft.com/office/drawing/2014/chart" uri="{C3380CC4-5D6E-409C-BE32-E72D297353CC}">
              <c16:uniqueId val="{00000005-1C7F-1144-8990-DD0EF0FB5F11}"/>
            </c:ext>
          </c:extLst>
        </c:ser>
        <c:dLbls>
          <c:showLegendKey val="0"/>
          <c:showVal val="0"/>
          <c:showCatName val="0"/>
          <c:showSerName val="0"/>
          <c:showPercent val="0"/>
          <c:showBubbleSize val="0"/>
        </c:dLbls>
        <c:axId val="-2106353864"/>
        <c:axId val="-2046122696"/>
      </c:areaChart>
      <c:catAx>
        <c:axId val="-2106353864"/>
        <c:scaling>
          <c:orientation val="minMax"/>
        </c:scaling>
        <c:delete val="0"/>
        <c:axPos val="b"/>
        <c:numFmt formatCode="General" sourceLinked="1"/>
        <c:majorTickMark val="out"/>
        <c:minorTickMark val="none"/>
        <c:tickLblPos val="nextTo"/>
        <c:txPr>
          <a:bodyPr rot="-2700000" vert="horz"/>
          <a:lstStyle/>
          <a:p>
            <a:pPr>
              <a:defRPr sz="1800"/>
            </a:pPr>
            <a:endParaRPr lang="it-IT"/>
          </a:p>
        </c:txPr>
        <c:crossAx val="-2046122696"/>
        <c:crosses val="autoZero"/>
        <c:auto val="1"/>
        <c:lblAlgn val="ctr"/>
        <c:lblOffset val="100"/>
        <c:tickLblSkip val="1"/>
        <c:tickMarkSkip val="1"/>
        <c:noMultiLvlLbl val="0"/>
      </c:catAx>
      <c:valAx>
        <c:axId val="-2046122696"/>
        <c:scaling>
          <c:orientation val="minMax"/>
          <c:max val="0.52"/>
          <c:min val="0"/>
        </c:scaling>
        <c:delete val="0"/>
        <c:axPos val="l"/>
        <c:numFmt formatCode="0%" sourceLinked="0"/>
        <c:majorTickMark val="none"/>
        <c:minorTickMark val="none"/>
        <c:tickLblPos val="nextTo"/>
        <c:txPr>
          <a:bodyPr/>
          <a:lstStyle/>
          <a:p>
            <a:pPr>
              <a:defRPr sz="1800"/>
            </a:pPr>
            <a:endParaRPr lang="it-IT"/>
          </a:p>
        </c:txPr>
        <c:crossAx val="-2106353864"/>
        <c:crosses val="autoZero"/>
        <c:crossBetween val="midCat"/>
      </c:valAx>
    </c:plotArea>
    <c:plotVisOnly val="1"/>
    <c:dispBlanksAs val="zero"/>
    <c:showDLblsOverMax val="0"/>
  </c:chart>
  <c:spPr>
    <a:ln>
      <a:noFill/>
    </a:ln>
  </c:spPr>
  <c:txPr>
    <a:bodyPr/>
    <a:lstStyle/>
    <a:p>
      <a:pPr>
        <a:defRPr sz="1600">
          <a:latin typeface="Palatino"/>
          <a:cs typeface="Palatino"/>
        </a:defRPr>
      </a:pPr>
      <a:endParaRPr lang="it-IT"/>
    </a:p>
  </c:txPr>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ysClr val="windowText" lastClr="000000"/>
                </a:solidFill>
                <a:latin typeface="Palatino"/>
                <a:ea typeface="+mn-ea"/>
                <a:cs typeface="Palatino"/>
              </a:defRPr>
            </a:pPr>
            <a:r>
              <a:rPr lang="fr-FR" sz="2000" b="1" i="0" baseline="0">
                <a:effectLst/>
              </a:rPr>
              <a:t>Adding old Warren wealth tax (2% above $50m, 3% above $1b) </a:t>
            </a:r>
            <a:r>
              <a:rPr lang="fr-FR" sz="2000" b="1" i="0" baseline="0">
                <a:solidFill>
                  <a:srgbClr val="FF0000"/>
                </a:solidFill>
                <a:effectLst/>
              </a:rPr>
              <a:t>with 89% avoidance/evasion rate (Summers-Sarin)</a:t>
            </a:r>
          </a:p>
          <a:p>
            <a:pPr marL="0" marR="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ysClr val="windowText" lastClr="000000"/>
                </a:solidFill>
                <a:latin typeface="Palatino"/>
                <a:ea typeface="+mn-ea"/>
                <a:cs typeface="Palatino"/>
              </a:defRPr>
            </a:pPr>
            <a:endParaRPr lang="fr-FR" sz="2000">
              <a:effectLst/>
            </a:endParaRPr>
          </a:p>
          <a:p>
            <a:pPr marL="0" marR="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ysClr val="windowText" lastClr="000000"/>
                </a:solidFill>
                <a:latin typeface="Palatino"/>
                <a:ea typeface="+mn-ea"/>
                <a:cs typeface="Palatino"/>
              </a:defRPr>
            </a:pPr>
            <a:endParaRPr lang="fr-FR">
              <a:effectLst/>
            </a:endParaRPr>
          </a:p>
        </c:rich>
      </c:tx>
      <c:layout>
        <c:manualLayout>
          <c:xMode val="edge"/>
          <c:yMode val="edge"/>
          <c:x val="0.16486350598580199"/>
          <c:y val="0"/>
        </c:manualLayout>
      </c:layout>
      <c:overlay val="0"/>
    </c:title>
    <c:autoTitleDeleted val="0"/>
    <c:plotArea>
      <c:layout>
        <c:manualLayout>
          <c:layoutTarget val="inner"/>
          <c:xMode val="edge"/>
          <c:yMode val="edge"/>
          <c:x val="7.5078352547703703E-2"/>
          <c:y val="6.8845315904139406E-2"/>
          <c:w val="0.891848935549723"/>
          <c:h val="0.69331635016211202"/>
        </c:manualLayout>
      </c:layout>
      <c:areaChart>
        <c:grouping val="stacked"/>
        <c:varyColors val="0"/>
        <c:ser>
          <c:idx val="0"/>
          <c:order val="0"/>
          <c:spPr>
            <a:solidFill>
              <a:schemeClr val="bg1">
                <a:lumMod val="6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DataFig5!$H$3:$H$17</c:f>
              <c:numCache>
                <c:formatCode>0.0%</c:formatCode>
                <c:ptCount val="15"/>
                <c:pt idx="0">
                  <c:v>0.12308348180830748</c:v>
                </c:pt>
                <c:pt idx="1">
                  <c:v>0.10255850714416055</c:v>
                </c:pt>
                <c:pt idx="2">
                  <c:v>9.0869026481942436E-2</c:v>
                </c:pt>
                <c:pt idx="3">
                  <c:v>7.6861691053634759E-2</c:v>
                </c:pt>
                <c:pt idx="4">
                  <c:v>6.7042891795916687E-2</c:v>
                </c:pt>
                <c:pt idx="5">
                  <c:v>6.4057502504750397E-2</c:v>
                </c:pt>
                <c:pt idx="6">
                  <c:v>5.41877453267368E-2</c:v>
                </c:pt>
                <c:pt idx="7">
                  <c:v>5.1078589854839866E-2</c:v>
                </c:pt>
                <c:pt idx="8">
                  <c:v>4.8464460679753574E-2</c:v>
                </c:pt>
                <c:pt idx="9">
                  <c:v>3.8279068401836223E-2</c:v>
                </c:pt>
                <c:pt idx="10">
                  <c:v>3.2265096040549363E-2</c:v>
                </c:pt>
                <c:pt idx="11">
                  <c:v>2.3372186619157638E-2</c:v>
                </c:pt>
                <c:pt idx="12">
                  <c:v>2.2325385242458643E-2</c:v>
                </c:pt>
                <c:pt idx="13">
                  <c:v>2.1720558149477393E-2</c:v>
                </c:pt>
                <c:pt idx="14">
                  <c:v>2.263387106359005E-2</c:v>
                </c:pt>
              </c:numCache>
            </c:numRef>
          </c:val>
          <c:extLst>
            <c:ext xmlns:c16="http://schemas.microsoft.com/office/drawing/2014/chart" uri="{C3380CC4-5D6E-409C-BE32-E72D297353CC}">
              <c16:uniqueId val="{00000000-7AE4-CB47-9A2B-BB2E110AF3D7}"/>
            </c:ext>
          </c:extLst>
        </c:ser>
        <c:ser>
          <c:idx val="2"/>
          <c:order val="1"/>
          <c:spPr>
            <a:pattFill prst="pct5">
              <a:fgClr>
                <a:schemeClr val="tx1"/>
              </a:fgClr>
              <a:bgClr>
                <a:prstClr val="white"/>
              </a:bgClr>
            </a:patt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DataFig5!$J$3:$J$17</c:f>
              <c:numCache>
                <c:formatCode>0.0%</c:formatCode>
                <c:ptCount val="15"/>
                <c:pt idx="0">
                  <c:v>1.5729500280321673E-2</c:v>
                </c:pt>
                <c:pt idx="1">
                  <c:v>1.66029587036872E-2</c:v>
                </c:pt>
                <c:pt idx="2">
                  <c:v>1.925267092728053E-2</c:v>
                </c:pt>
                <c:pt idx="3">
                  <c:v>2.3838437131728726E-2</c:v>
                </c:pt>
                <c:pt idx="4">
                  <c:v>2.5662459529184833E-2</c:v>
                </c:pt>
                <c:pt idx="5">
                  <c:v>2.7479975717920463E-2</c:v>
                </c:pt>
                <c:pt idx="6">
                  <c:v>2.9199783300667768E-2</c:v>
                </c:pt>
                <c:pt idx="7">
                  <c:v>3.2134958090262358E-2</c:v>
                </c:pt>
                <c:pt idx="8">
                  <c:v>3.5334979215231044E-2</c:v>
                </c:pt>
                <c:pt idx="9">
                  <c:v>4.0685961395097066E-2</c:v>
                </c:pt>
                <c:pt idx="10">
                  <c:v>4.4571332058351322E-2</c:v>
                </c:pt>
                <c:pt idx="11">
                  <c:v>5.3363404936930009E-2</c:v>
                </c:pt>
                <c:pt idx="12">
                  <c:v>6.7092909419068383E-2</c:v>
                </c:pt>
                <c:pt idx="13">
                  <c:v>8.2916499902597626E-2</c:v>
                </c:pt>
                <c:pt idx="14">
                  <c:v>0.10104760975809768</c:v>
                </c:pt>
              </c:numCache>
            </c:numRef>
          </c:val>
          <c:extLst>
            <c:ext xmlns:c16="http://schemas.microsoft.com/office/drawing/2014/chart" uri="{C3380CC4-5D6E-409C-BE32-E72D297353CC}">
              <c16:uniqueId val="{00000001-7AE4-CB47-9A2B-BB2E110AF3D7}"/>
            </c:ext>
          </c:extLst>
        </c:ser>
        <c:ser>
          <c:idx val="5"/>
          <c:order val="2"/>
          <c:spPr>
            <a:solidFill>
              <a:srgbClr val="FFFFFF"/>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DataFig5!$N$3:$N$17</c:f>
              <c:numCache>
                <c:formatCode>0.0%</c:formatCode>
                <c:ptCount val="15"/>
                <c:pt idx="0">
                  <c:v>0.11218651527245889</c:v>
                </c:pt>
                <c:pt idx="1">
                  <c:v>0.11313962241548445</c:v>
                </c:pt>
                <c:pt idx="2">
                  <c:v>0.11686543165873819</c:v>
                </c:pt>
                <c:pt idx="3">
                  <c:v>0.10621140037477421</c:v>
                </c:pt>
                <c:pt idx="4">
                  <c:v>0.10553584281575179</c:v>
                </c:pt>
                <c:pt idx="5">
                  <c:v>0.10495958777342883</c:v>
                </c:pt>
                <c:pt idx="6">
                  <c:v>0.1060708611229642</c:v>
                </c:pt>
                <c:pt idx="7">
                  <c:v>0.10317220464566358</c:v>
                </c:pt>
                <c:pt idx="8">
                  <c:v>9.7767177451673973E-2</c:v>
                </c:pt>
                <c:pt idx="9">
                  <c:v>8.0124358740271046E-2</c:v>
                </c:pt>
                <c:pt idx="10">
                  <c:v>5.2416025127526078E-2</c:v>
                </c:pt>
                <c:pt idx="11">
                  <c:v>2.4013755806049867E-2</c:v>
                </c:pt>
                <c:pt idx="12">
                  <c:v>1.1747558157524367E-2</c:v>
                </c:pt>
                <c:pt idx="13">
                  <c:v>5.3907964559122478E-3</c:v>
                </c:pt>
                <c:pt idx="14">
                  <c:v>3.3093828242272139E-3</c:v>
                </c:pt>
              </c:numCache>
            </c:numRef>
          </c:val>
          <c:extLst>
            <c:ext xmlns:c16="http://schemas.microsoft.com/office/drawing/2014/chart" uri="{C3380CC4-5D6E-409C-BE32-E72D297353CC}">
              <c16:uniqueId val="{00000002-7AE4-CB47-9A2B-BB2E110AF3D7}"/>
            </c:ext>
          </c:extLst>
        </c:ser>
        <c:ser>
          <c:idx val="1"/>
          <c:order val="3"/>
          <c:spPr>
            <a:solidFill>
              <a:schemeClr val="bg1">
                <a:lumMod val="8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DataFig5!$I$3:$I$17</c:f>
              <c:numCache>
                <c:formatCode>0.0%</c:formatCode>
                <c:ptCount val="15"/>
                <c:pt idx="0">
                  <c:v>5.2005275620831178E-3</c:v>
                </c:pt>
                <c:pt idx="1">
                  <c:v>1.0189266648870994E-2</c:v>
                </c:pt>
                <c:pt idx="2">
                  <c:v>1.7972151205336011E-2</c:v>
                </c:pt>
                <c:pt idx="3">
                  <c:v>2.8282794588987328E-2</c:v>
                </c:pt>
                <c:pt idx="4">
                  <c:v>4.3738890529445733E-2</c:v>
                </c:pt>
                <c:pt idx="5">
                  <c:v>5.7360961932812558E-2</c:v>
                </c:pt>
                <c:pt idx="6">
                  <c:v>7.3109563551864196E-2</c:v>
                </c:pt>
                <c:pt idx="7">
                  <c:v>9.1298457522001067E-2</c:v>
                </c:pt>
                <c:pt idx="8">
                  <c:v>0.11246132307408452</c:v>
                </c:pt>
                <c:pt idx="9">
                  <c:v>0.12724900462673583</c:v>
                </c:pt>
                <c:pt idx="10">
                  <c:v>0.14736139532347398</c:v>
                </c:pt>
                <c:pt idx="11">
                  <c:v>0.1869571405964979</c:v>
                </c:pt>
                <c:pt idx="12">
                  <c:v>0.22038425748254201</c:v>
                </c:pt>
                <c:pt idx="13">
                  <c:v>0.18361579288264099</c:v>
                </c:pt>
                <c:pt idx="14">
                  <c:v>9.2288695275783539E-2</c:v>
                </c:pt>
              </c:numCache>
            </c:numRef>
          </c:val>
          <c:extLst>
            <c:ext xmlns:c16="http://schemas.microsoft.com/office/drawing/2014/chart" uri="{C3380CC4-5D6E-409C-BE32-E72D297353CC}">
              <c16:uniqueId val="{00000003-7AE4-CB47-9A2B-BB2E110AF3D7}"/>
            </c:ext>
          </c:extLst>
        </c:ser>
        <c:ser>
          <c:idx val="3"/>
          <c:order val="4"/>
          <c:spPr>
            <a:solidFill>
              <a:schemeClr val="tx1">
                <a:lumMod val="65000"/>
                <a:lumOff val="35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DataFig5!$M$3:$M$17</c:f>
              <c:numCache>
                <c:formatCode>0.0%</c:formatCode>
                <c:ptCount val="15"/>
                <c:pt idx="0">
                  <c:v>0</c:v>
                </c:pt>
                <c:pt idx="1">
                  <c:v>0</c:v>
                </c:pt>
                <c:pt idx="2">
                  <c:v>0</c:v>
                </c:pt>
                <c:pt idx="3">
                  <c:v>0</c:v>
                </c:pt>
                <c:pt idx="4">
                  <c:v>0</c:v>
                </c:pt>
                <c:pt idx="5">
                  <c:v>0</c:v>
                </c:pt>
                <c:pt idx="6">
                  <c:v>0</c:v>
                </c:pt>
                <c:pt idx="7">
                  <c:v>0</c:v>
                </c:pt>
                <c:pt idx="8">
                  <c:v>0</c:v>
                </c:pt>
                <c:pt idx="9">
                  <c:v>0</c:v>
                </c:pt>
                <c:pt idx="10">
                  <c:v>0</c:v>
                </c:pt>
                <c:pt idx="11">
                  <c:v>1.4326573559881456E-3</c:v>
                </c:pt>
                <c:pt idx="12">
                  <c:v>9.9857694370207393E-3</c:v>
                </c:pt>
                <c:pt idx="13">
                  <c:v>9.9893855390915352E-3</c:v>
                </c:pt>
                <c:pt idx="14">
                  <c:v>1.1135729029774666E-2</c:v>
                </c:pt>
              </c:numCache>
            </c:numRef>
          </c:val>
          <c:extLst>
            <c:ext xmlns:c16="http://schemas.microsoft.com/office/drawing/2014/chart" uri="{C3380CC4-5D6E-409C-BE32-E72D297353CC}">
              <c16:uniqueId val="{00000004-7AE4-CB47-9A2B-BB2E110AF3D7}"/>
            </c:ext>
          </c:extLst>
        </c:ser>
        <c:ser>
          <c:idx val="4"/>
          <c:order val="5"/>
          <c:spPr>
            <a:solidFill>
              <a:schemeClr val="tx2">
                <a:lumMod val="60000"/>
                <a:lumOff val="40000"/>
              </a:schemeClr>
            </a:solidFill>
            <a:ln>
              <a:solidFill>
                <a:schemeClr val="tx1"/>
              </a:solidFill>
            </a:ln>
            <a:effectLst/>
          </c:spPr>
          <c:cat>
            <c:strRef>
              <c:f>DataFig5!$A$3:$A$17</c:f>
              <c:strCache>
                <c:ptCount val="15"/>
                <c:pt idx="0">
                  <c:v>P0-10</c:v>
                </c:pt>
                <c:pt idx="1">
                  <c:v>P10-20</c:v>
                </c:pt>
                <c:pt idx="2">
                  <c:v>P20-30</c:v>
                </c:pt>
                <c:pt idx="3">
                  <c:v>P30-40</c:v>
                </c:pt>
                <c:pt idx="4">
                  <c:v>P40-50</c:v>
                </c:pt>
                <c:pt idx="5">
                  <c:v>P50-60</c:v>
                </c:pt>
                <c:pt idx="6">
                  <c:v>P60-70</c:v>
                </c:pt>
                <c:pt idx="7">
                  <c:v>P70-80</c:v>
                </c:pt>
                <c:pt idx="8">
                  <c:v>P80-90</c:v>
                </c:pt>
                <c:pt idx="9">
                  <c:v>P90-95</c:v>
                </c:pt>
                <c:pt idx="10">
                  <c:v>P95-99</c:v>
                </c:pt>
                <c:pt idx="11">
                  <c:v>P99-99.9</c:v>
                </c:pt>
                <c:pt idx="12">
                  <c:v>P99.9-99.99</c:v>
                </c:pt>
                <c:pt idx="13">
                  <c:v>P99.99-top 400</c:v>
                </c:pt>
                <c:pt idx="14">
                  <c:v>Top 400</c:v>
                </c:pt>
              </c:strCache>
            </c:strRef>
          </c:cat>
          <c:val>
            <c:numRef>
              <c:f>DataFig5!$Q$3:$Q$17</c:f>
              <c:numCache>
                <c:formatCode>0.0%</c:formatCode>
                <c:ptCount val="15"/>
                <c:pt idx="0">
                  <c:v>0</c:v>
                </c:pt>
                <c:pt idx="1">
                  <c:v>0</c:v>
                </c:pt>
                <c:pt idx="2">
                  <c:v>0</c:v>
                </c:pt>
                <c:pt idx="3">
                  <c:v>0</c:v>
                </c:pt>
                <c:pt idx="4">
                  <c:v>0</c:v>
                </c:pt>
                <c:pt idx="5">
                  <c:v>0</c:v>
                </c:pt>
                <c:pt idx="6">
                  <c:v>0</c:v>
                </c:pt>
                <c:pt idx="7">
                  <c:v>0</c:v>
                </c:pt>
                <c:pt idx="8">
                  <c:v>0</c:v>
                </c:pt>
                <c:pt idx="9">
                  <c:v>0</c:v>
                </c:pt>
                <c:pt idx="10">
                  <c:v>0</c:v>
                </c:pt>
                <c:pt idx="11">
                  <c:v>1.6821321130532839E-4</c:v>
                </c:pt>
                <c:pt idx="12">
                  <c:v>5.6329685614428613E-3</c:v>
                </c:pt>
                <c:pt idx="13">
                  <c:v>1.805778670029427E-2</c:v>
                </c:pt>
                <c:pt idx="14">
                  <c:v>2.9549819829291297E-2</c:v>
                </c:pt>
              </c:numCache>
            </c:numRef>
          </c:val>
          <c:extLst>
            <c:ext xmlns:c16="http://schemas.microsoft.com/office/drawing/2014/chart" uri="{C3380CC4-5D6E-409C-BE32-E72D297353CC}">
              <c16:uniqueId val="{00000005-7AE4-CB47-9A2B-BB2E110AF3D7}"/>
            </c:ext>
          </c:extLst>
        </c:ser>
        <c:dLbls>
          <c:showLegendKey val="0"/>
          <c:showVal val="0"/>
          <c:showCatName val="0"/>
          <c:showSerName val="0"/>
          <c:showPercent val="0"/>
          <c:showBubbleSize val="0"/>
        </c:dLbls>
        <c:axId val="-2120435160"/>
        <c:axId val="-2120431928"/>
      </c:areaChart>
      <c:catAx>
        <c:axId val="-2120435160"/>
        <c:scaling>
          <c:orientation val="minMax"/>
        </c:scaling>
        <c:delete val="0"/>
        <c:axPos val="b"/>
        <c:numFmt formatCode="General" sourceLinked="1"/>
        <c:majorTickMark val="out"/>
        <c:minorTickMark val="none"/>
        <c:tickLblPos val="nextTo"/>
        <c:txPr>
          <a:bodyPr rot="-2700000" vert="horz"/>
          <a:lstStyle/>
          <a:p>
            <a:pPr>
              <a:defRPr sz="1800"/>
            </a:pPr>
            <a:endParaRPr lang="it-IT"/>
          </a:p>
        </c:txPr>
        <c:crossAx val="-2120431928"/>
        <c:crosses val="autoZero"/>
        <c:auto val="1"/>
        <c:lblAlgn val="ctr"/>
        <c:lblOffset val="100"/>
        <c:tickLblSkip val="1"/>
        <c:tickMarkSkip val="1"/>
        <c:noMultiLvlLbl val="0"/>
      </c:catAx>
      <c:valAx>
        <c:axId val="-2120431928"/>
        <c:scaling>
          <c:orientation val="minMax"/>
          <c:max val="0.52"/>
          <c:min val="0"/>
        </c:scaling>
        <c:delete val="0"/>
        <c:axPos val="l"/>
        <c:numFmt formatCode="0%" sourceLinked="0"/>
        <c:majorTickMark val="none"/>
        <c:minorTickMark val="none"/>
        <c:tickLblPos val="nextTo"/>
        <c:txPr>
          <a:bodyPr/>
          <a:lstStyle/>
          <a:p>
            <a:pPr>
              <a:defRPr sz="1800"/>
            </a:pPr>
            <a:endParaRPr lang="it-IT"/>
          </a:p>
        </c:txPr>
        <c:crossAx val="-2120435160"/>
        <c:crosses val="autoZero"/>
        <c:crossBetween val="midCat"/>
      </c:valAx>
    </c:plotArea>
    <c:plotVisOnly val="1"/>
    <c:dispBlanksAs val="zero"/>
    <c:showDLblsOverMax val="0"/>
  </c:chart>
  <c:spPr>
    <a:ln>
      <a:noFill/>
    </a:ln>
  </c:spPr>
  <c:txPr>
    <a:bodyPr/>
    <a:lstStyle/>
    <a:p>
      <a:pPr>
        <a:defRPr sz="1600">
          <a:latin typeface="Palatino"/>
          <a:cs typeface="Palatino"/>
        </a:defRPr>
      </a:pPr>
      <a:endParaRPr lang="it-IT"/>
    </a:p>
  </c:txPr>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400" baseline="0"/>
              <a:t>Forbes 400 wealth share (% of US wealth)</a:t>
            </a:r>
            <a:endParaRPr lang="fr-FR" sz="1800"/>
          </a:p>
        </c:rich>
      </c:tx>
      <c:layout>
        <c:manualLayout>
          <c:xMode val="edge"/>
          <c:yMode val="edge"/>
          <c:x val="0.21527160370776399"/>
          <c:y val="0"/>
        </c:manualLayout>
      </c:layout>
      <c:overlay val="0"/>
    </c:title>
    <c:autoTitleDeleted val="0"/>
    <c:plotArea>
      <c:layout>
        <c:manualLayout>
          <c:layoutTarget val="inner"/>
          <c:xMode val="edge"/>
          <c:yMode val="edge"/>
          <c:x val="9.3666566995581194E-2"/>
          <c:y val="6.6725507350796798E-2"/>
          <c:w val="0.90145113299199697"/>
          <c:h val="0.81662272051708495"/>
        </c:manualLayout>
      </c:layout>
      <c:lineChart>
        <c:grouping val="standard"/>
        <c:varyColors val="0"/>
        <c:ser>
          <c:idx val="1"/>
          <c:order val="0"/>
          <c:spPr>
            <a:ln w="19050">
              <a:solidFill>
                <a:schemeClr val="tx1"/>
              </a:solidFill>
            </a:ln>
            <a:effectLst/>
          </c:spPr>
          <c:marker>
            <c:symbol val="circle"/>
            <c:size val="11"/>
            <c:spPr>
              <a:solidFill>
                <a:schemeClr val="bg1"/>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DataFig6!$B$8:$B$46</c:f>
              <c:numCache>
                <c:formatCode>0.00%</c:formatCode>
                <c:ptCount val="39"/>
                <c:pt idx="0">
                  <c:v>9.3400003388524055E-3</c:v>
                </c:pt>
                <c:pt idx="1">
                  <c:v>1.0870000347495079E-2</c:v>
                </c:pt>
                <c:pt idx="2">
                  <c:v>1.0759999975562096E-2</c:v>
                </c:pt>
                <c:pt idx="3">
                  <c:v>9.6499994397163391E-3</c:v>
                </c:pt>
                <c:pt idx="4">
                  <c:v>1.0240000672638416E-2</c:v>
                </c:pt>
                <c:pt idx="5">
                  <c:v>1.3710000552237034E-2</c:v>
                </c:pt>
                <c:pt idx="6">
                  <c:v>1.2889999896287918E-2</c:v>
                </c:pt>
                <c:pt idx="7">
                  <c:v>1.4379999600350857E-2</c:v>
                </c:pt>
                <c:pt idx="8">
                  <c:v>1.3990000821650028E-2</c:v>
                </c:pt>
                <c:pt idx="9">
                  <c:v>1.4220000244677067E-2</c:v>
                </c:pt>
                <c:pt idx="10">
                  <c:v>1.408000010997057E-2</c:v>
                </c:pt>
                <c:pt idx="11">
                  <c:v>1.4589999802410603E-2</c:v>
                </c:pt>
                <c:pt idx="12">
                  <c:v>1.4969999901950359E-2</c:v>
                </c:pt>
                <c:pt idx="13">
                  <c:v>1.5859998762607574E-2</c:v>
                </c:pt>
                <c:pt idx="14">
                  <c:v>1.7519999295473099E-2</c:v>
                </c:pt>
                <c:pt idx="15">
                  <c:v>2.1110000088810921E-2</c:v>
                </c:pt>
                <c:pt idx="16">
                  <c:v>2.232000045478344E-2</c:v>
                </c:pt>
                <c:pt idx="17">
                  <c:v>2.8440000489354134E-2</c:v>
                </c:pt>
                <c:pt idx="18">
                  <c:v>3.0629999935626984E-2</c:v>
                </c:pt>
                <c:pt idx="19">
                  <c:v>2.4230001494288445E-2</c:v>
                </c:pt>
                <c:pt idx="20">
                  <c:v>2.2539999336004257E-2</c:v>
                </c:pt>
                <c:pt idx="21">
                  <c:v>2.3399999365210533E-2</c:v>
                </c:pt>
                <c:pt idx="22">
                  <c:v>2.1970000118017197E-2</c:v>
                </c:pt>
                <c:pt idx="23">
                  <c:v>2.1199999377131462E-2</c:v>
                </c:pt>
                <c:pt idx="24">
                  <c:v>2.17600017786026E-2</c:v>
                </c:pt>
                <c:pt idx="25">
                  <c:v>2.5849999859929085E-2</c:v>
                </c:pt>
                <c:pt idx="26">
                  <c:v>2.9470000416040421E-2</c:v>
                </c:pt>
                <c:pt idx="27">
                  <c:v>2.6089999824762344E-2</c:v>
                </c:pt>
                <c:pt idx="28">
                  <c:v>2.7170000597834587E-2</c:v>
                </c:pt>
                <c:pt idx="29">
                  <c:v>2.8970001265406609E-2</c:v>
                </c:pt>
                <c:pt idx="30">
                  <c:v>3.0589999631047249E-2</c:v>
                </c:pt>
                <c:pt idx="31">
                  <c:v>3.2329998910427094E-2</c:v>
                </c:pt>
                <c:pt idx="32">
                  <c:v>3.3099997788667679E-2</c:v>
                </c:pt>
                <c:pt idx="33">
                  <c:v>3.229999914765358E-2</c:v>
                </c:pt>
                <c:pt idx="34">
                  <c:v>3.1610000878572464E-2</c:v>
                </c:pt>
                <c:pt idx="35">
                  <c:v>3.2570000737905502E-2</c:v>
                </c:pt>
                <c:pt idx="36">
                  <c:v>3.2609999179840088E-2</c:v>
                </c:pt>
              </c:numCache>
            </c:numRef>
          </c:val>
          <c:smooth val="0"/>
          <c:extLst>
            <c:ext xmlns:c16="http://schemas.microsoft.com/office/drawing/2014/chart" uri="{C3380CC4-5D6E-409C-BE32-E72D297353CC}">
              <c16:uniqueId val="{00000000-1B3A-094D-AB68-BC3C94666A17}"/>
            </c:ext>
          </c:extLst>
        </c:ser>
        <c:dLbls>
          <c:showLegendKey val="0"/>
          <c:showVal val="0"/>
          <c:showCatName val="0"/>
          <c:showSerName val="0"/>
          <c:showPercent val="0"/>
          <c:showBubbleSize val="0"/>
        </c:dLbls>
        <c:marker val="1"/>
        <c:smooth val="0"/>
        <c:axId val="-2115963960"/>
        <c:axId val="-2115997464"/>
      </c:lineChart>
      <c:catAx>
        <c:axId val="-2115963960"/>
        <c:scaling>
          <c:orientation val="minMax"/>
        </c:scaling>
        <c:delete val="0"/>
        <c:axPos val="b"/>
        <c:numFmt formatCode="General" sourceLinked="1"/>
        <c:majorTickMark val="none"/>
        <c:minorTickMark val="none"/>
        <c:tickLblPos val="nextTo"/>
        <c:txPr>
          <a:bodyPr rot="-5400000" vert="horz"/>
          <a:lstStyle/>
          <a:p>
            <a:pPr>
              <a:defRPr/>
            </a:pPr>
            <a:endParaRPr lang="it-IT"/>
          </a:p>
        </c:txPr>
        <c:crossAx val="-2115997464"/>
        <c:crosses val="autoZero"/>
        <c:auto val="1"/>
        <c:lblAlgn val="ctr"/>
        <c:lblOffset val="100"/>
        <c:tickLblSkip val="4"/>
        <c:tickMarkSkip val="4"/>
        <c:noMultiLvlLbl val="0"/>
      </c:catAx>
      <c:valAx>
        <c:axId val="-2115997464"/>
        <c:scaling>
          <c:orientation val="minMax"/>
        </c:scaling>
        <c:delete val="0"/>
        <c:axPos val="l"/>
        <c:numFmt formatCode="0.0%" sourceLinked="0"/>
        <c:majorTickMark val="none"/>
        <c:minorTickMark val="none"/>
        <c:tickLblPos val="nextTo"/>
        <c:crossAx val="-2115963960"/>
        <c:crosses val="autoZero"/>
        <c:crossBetween val="between"/>
      </c:valAx>
    </c:plotArea>
    <c:plotVisOnly val="1"/>
    <c:dispBlanksAs val="span"/>
    <c:showDLblsOverMax val="0"/>
  </c:chart>
  <c:spPr>
    <a:ln>
      <a:noFill/>
    </a:ln>
  </c:spPr>
  <c:txPr>
    <a:bodyPr/>
    <a:lstStyle/>
    <a:p>
      <a:pPr>
        <a:defRPr sz="1800">
          <a:latin typeface="Palatino"/>
          <a:cs typeface="Palatino"/>
        </a:defRPr>
      </a:pPr>
      <a:endParaRPr lang="it-IT"/>
    </a:p>
  </c:txPr>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400" baseline="0"/>
              <a:t>Forbes 400 wealth share (% of US wealth)</a:t>
            </a:r>
            <a:endParaRPr lang="fr-FR" sz="1800"/>
          </a:p>
        </c:rich>
      </c:tx>
      <c:layout>
        <c:manualLayout>
          <c:xMode val="edge"/>
          <c:yMode val="edge"/>
          <c:x val="0.21527160370776399"/>
          <c:y val="0"/>
        </c:manualLayout>
      </c:layout>
      <c:overlay val="0"/>
    </c:title>
    <c:autoTitleDeleted val="0"/>
    <c:plotArea>
      <c:layout>
        <c:manualLayout>
          <c:layoutTarget val="inner"/>
          <c:xMode val="edge"/>
          <c:yMode val="edge"/>
          <c:x val="9.3666566995581194E-2"/>
          <c:y val="6.6725507350796798E-2"/>
          <c:w val="0.90145113299199697"/>
          <c:h val="0.81662272051708495"/>
        </c:manualLayout>
      </c:layout>
      <c:lineChart>
        <c:grouping val="standard"/>
        <c:varyColors val="0"/>
        <c:ser>
          <c:idx val="0"/>
          <c:order val="0"/>
          <c:spPr>
            <a:ln w="19050">
              <a:solidFill>
                <a:schemeClr val="tx1"/>
              </a:solidFill>
            </a:ln>
            <a:effectLst/>
          </c:spPr>
          <c:marker>
            <c:symbol val="circle"/>
            <c:size val="11"/>
            <c:spPr>
              <a:solidFill>
                <a:schemeClr val="bg1">
                  <a:lumMod val="75000"/>
                </a:schemeClr>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DataFig6!$C$8:$C$46</c:f>
              <c:numCache>
                <c:formatCode>0.00%</c:formatCode>
                <c:ptCount val="39"/>
                <c:pt idx="0">
                  <c:v>9.1099999845027924E-3</c:v>
                </c:pt>
                <c:pt idx="1">
                  <c:v>1.0350000113248825E-2</c:v>
                </c:pt>
                <c:pt idx="2">
                  <c:v>1.0019999928772449E-2</c:v>
                </c:pt>
                <c:pt idx="3">
                  <c:v>8.8099995627999306E-3</c:v>
                </c:pt>
                <c:pt idx="4">
                  <c:v>9.190000593662262E-3</c:v>
                </c:pt>
                <c:pt idx="5">
                  <c:v>1.2079999782145023E-2</c:v>
                </c:pt>
                <c:pt idx="6">
                  <c:v>1.1099999770522118E-2</c:v>
                </c:pt>
                <c:pt idx="7">
                  <c:v>1.2230000458657742E-2</c:v>
                </c:pt>
                <c:pt idx="8">
                  <c:v>1.1670000851154327E-2</c:v>
                </c:pt>
                <c:pt idx="9">
                  <c:v>1.1699999682605267E-2</c:v>
                </c:pt>
                <c:pt idx="10">
                  <c:v>1.1510000564157963E-2</c:v>
                </c:pt>
                <c:pt idx="11">
                  <c:v>1.1660000309348106E-2</c:v>
                </c:pt>
                <c:pt idx="12">
                  <c:v>1.1739999987185001E-2</c:v>
                </c:pt>
                <c:pt idx="13">
                  <c:v>1.2240000069141388E-2</c:v>
                </c:pt>
                <c:pt idx="14">
                  <c:v>1.3480000197887421E-2</c:v>
                </c:pt>
                <c:pt idx="15">
                  <c:v>1.5890000388026237E-2</c:v>
                </c:pt>
                <c:pt idx="16">
                  <c:v>1.6470000147819519E-2</c:v>
                </c:pt>
                <c:pt idx="17">
                  <c:v>2.1140001714229584E-2</c:v>
                </c:pt>
                <c:pt idx="18">
                  <c:v>2.2800000384449959E-2</c:v>
                </c:pt>
                <c:pt idx="19">
                  <c:v>1.7079999670386314E-2</c:v>
                </c:pt>
                <c:pt idx="20">
                  <c:v>1.5490000136196613E-2</c:v>
                </c:pt>
                <c:pt idx="21">
                  <c:v>1.5850000083446503E-2</c:v>
                </c:pt>
                <c:pt idx="22">
                  <c:v>1.5039999037981033E-2</c:v>
                </c:pt>
                <c:pt idx="23">
                  <c:v>1.4750000089406967E-2</c:v>
                </c:pt>
                <c:pt idx="24">
                  <c:v>1.4939999207854271E-2</c:v>
                </c:pt>
                <c:pt idx="25">
                  <c:v>1.786000095307827E-2</c:v>
                </c:pt>
                <c:pt idx="26">
                  <c:v>2.0029999315738678E-2</c:v>
                </c:pt>
                <c:pt idx="27">
                  <c:v>1.744999922811985E-2</c:v>
                </c:pt>
                <c:pt idx="28">
                  <c:v>1.7960000783205032E-2</c:v>
                </c:pt>
                <c:pt idx="29">
                  <c:v>1.8950000405311584E-2</c:v>
                </c:pt>
                <c:pt idx="30">
                  <c:v>1.9600000232458115E-2</c:v>
                </c:pt>
                <c:pt idx="31">
                  <c:v>2.0519999787211418E-2</c:v>
                </c:pt>
                <c:pt idx="32">
                  <c:v>2.0880000665783882E-2</c:v>
                </c:pt>
                <c:pt idx="33">
                  <c:v>2.020999975502491E-2</c:v>
                </c:pt>
                <c:pt idx="34">
                  <c:v>1.9629999995231628E-2</c:v>
                </c:pt>
                <c:pt idx="35">
                  <c:v>2.0039999857544899E-2</c:v>
                </c:pt>
                <c:pt idx="36">
                  <c:v>1.9550001248717308E-2</c:v>
                </c:pt>
              </c:numCache>
            </c:numRef>
          </c:val>
          <c:smooth val="0"/>
          <c:extLst>
            <c:ext xmlns:c16="http://schemas.microsoft.com/office/drawing/2014/chart" uri="{C3380CC4-5D6E-409C-BE32-E72D297353CC}">
              <c16:uniqueId val="{00000000-82A7-3246-A2D2-3649F8053599}"/>
            </c:ext>
          </c:extLst>
        </c:ser>
        <c:ser>
          <c:idx val="1"/>
          <c:order val="1"/>
          <c:spPr>
            <a:ln w="19050">
              <a:solidFill>
                <a:schemeClr val="tx1"/>
              </a:solidFill>
            </a:ln>
            <a:effectLst/>
          </c:spPr>
          <c:marker>
            <c:symbol val="circle"/>
            <c:size val="11"/>
            <c:spPr>
              <a:solidFill>
                <a:schemeClr val="bg1"/>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DataFig6!$B$8:$B$46</c:f>
              <c:numCache>
                <c:formatCode>0.00%</c:formatCode>
                <c:ptCount val="39"/>
                <c:pt idx="0">
                  <c:v>9.3400003388524055E-3</c:v>
                </c:pt>
                <c:pt idx="1">
                  <c:v>1.0870000347495079E-2</c:v>
                </c:pt>
                <c:pt idx="2">
                  <c:v>1.0759999975562096E-2</c:v>
                </c:pt>
                <c:pt idx="3">
                  <c:v>9.6499994397163391E-3</c:v>
                </c:pt>
                <c:pt idx="4">
                  <c:v>1.0240000672638416E-2</c:v>
                </c:pt>
                <c:pt idx="5">
                  <c:v>1.3710000552237034E-2</c:v>
                </c:pt>
                <c:pt idx="6">
                  <c:v>1.2889999896287918E-2</c:v>
                </c:pt>
                <c:pt idx="7">
                  <c:v>1.4379999600350857E-2</c:v>
                </c:pt>
                <c:pt idx="8">
                  <c:v>1.3990000821650028E-2</c:v>
                </c:pt>
                <c:pt idx="9">
                  <c:v>1.4220000244677067E-2</c:v>
                </c:pt>
                <c:pt idx="10">
                  <c:v>1.408000010997057E-2</c:v>
                </c:pt>
                <c:pt idx="11">
                  <c:v>1.4589999802410603E-2</c:v>
                </c:pt>
                <c:pt idx="12">
                  <c:v>1.4969999901950359E-2</c:v>
                </c:pt>
                <c:pt idx="13">
                  <c:v>1.5859998762607574E-2</c:v>
                </c:pt>
                <c:pt idx="14">
                  <c:v>1.7519999295473099E-2</c:v>
                </c:pt>
                <c:pt idx="15">
                  <c:v>2.1110000088810921E-2</c:v>
                </c:pt>
                <c:pt idx="16">
                  <c:v>2.232000045478344E-2</c:v>
                </c:pt>
                <c:pt idx="17">
                  <c:v>2.8440000489354134E-2</c:v>
                </c:pt>
                <c:pt idx="18">
                  <c:v>3.0629999935626984E-2</c:v>
                </c:pt>
                <c:pt idx="19">
                  <c:v>2.4230001494288445E-2</c:v>
                </c:pt>
                <c:pt idx="20">
                  <c:v>2.2539999336004257E-2</c:v>
                </c:pt>
                <c:pt idx="21">
                  <c:v>2.3399999365210533E-2</c:v>
                </c:pt>
                <c:pt idx="22">
                  <c:v>2.1970000118017197E-2</c:v>
                </c:pt>
                <c:pt idx="23">
                  <c:v>2.1199999377131462E-2</c:v>
                </c:pt>
                <c:pt idx="24">
                  <c:v>2.17600017786026E-2</c:v>
                </c:pt>
                <c:pt idx="25">
                  <c:v>2.5849999859929085E-2</c:v>
                </c:pt>
                <c:pt idx="26">
                  <c:v>2.9470000416040421E-2</c:v>
                </c:pt>
                <c:pt idx="27">
                  <c:v>2.6089999824762344E-2</c:v>
                </c:pt>
                <c:pt idx="28">
                  <c:v>2.7170000597834587E-2</c:v>
                </c:pt>
                <c:pt idx="29">
                  <c:v>2.8970001265406609E-2</c:v>
                </c:pt>
                <c:pt idx="30">
                  <c:v>3.0589999631047249E-2</c:v>
                </c:pt>
                <c:pt idx="31">
                  <c:v>3.2329998910427094E-2</c:v>
                </c:pt>
                <c:pt idx="32">
                  <c:v>3.3099997788667679E-2</c:v>
                </c:pt>
                <c:pt idx="33">
                  <c:v>3.229999914765358E-2</c:v>
                </c:pt>
                <c:pt idx="34">
                  <c:v>3.1610000878572464E-2</c:v>
                </c:pt>
                <c:pt idx="35">
                  <c:v>3.2570000737905502E-2</c:v>
                </c:pt>
                <c:pt idx="36">
                  <c:v>3.2609999179840088E-2</c:v>
                </c:pt>
              </c:numCache>
            </c:numRef>
          </c:val>
          <c:smooth val="0"/>
          <c:extLst>
            <c:ext xmlns:c16="http://schemas.microsoft.com/office/drawing/2014/chart" uri="{C3380CC4-5D6E-409C-BE32-E72D297353CC}">
              <c16:uniqueId val="{00000001-82A7-3246-A2D2-3649F8053599}"/>
            </c:ext>
          </c:extLst>
        </c:ser>
        <c:dLbls>
          <c:showLegendKey val="0"/>
          <c:showVal val="0"/>
          <c:showCatName val="0"/>
          <c:showSerName val="0"/>
          <c:showPercent val="0"/>
          <c:showBubbleSize val="0"/>
        </c:dLbls>
        <c:marker val="1"/>
        <c:smooth val="0"/>
        <c:axId val="-2107266792"/>
        <c:axId val="-2106695672"/>
      </c:lineChart>
      <c:catAx>
        <c:axId val="-2107266792"/>
        <c:scaling>
          <c:orientation val="minMax"/>
        </c:scaling>
        <c:delete val="0"/>
        <c:axPos val="b"/>
        <c:numFmt formatCode="General" sourceLinked="1"/>
        <c:majorTickMark val="none"/>
        <c:minorTickMark val="none"/>
        <c:tickLblPos val="nextTo"/>
        <c:txPr>
          <a:bodyPr rot="-5400000" vert="horz"/>
          <a:lstStyle/>
          <a:p>
            <a:pPr>
              <a:defRPr/>
            </a:pPr>
            <a:endParaRPr lang="it-IT"/>
          </a:p>
        </c:txPr>
        <c:crossAx val="-2106695672"/>
        <c:crosses val="autoZero"/>
        <c:auto val="1"/>
        <c:lblAlgn val="ctr"/>
        <c:lblOffset val="100"/>
        <c:tickLblSkip val="4"/>
        <c:tickMarkSkip val="4"/>
        <c:noMultiLvlLbl val="0"/>
      </c:catAx>
      <c:valAx>
        <c:axId val="-2106695672"/>
        <c:scaling>
          <c:orientation val="minMax"/>
        </c:scaling>
        <c:delete val="0"/>
        <c:axPos val="l"/>
        <c:numFmt formatCode="0.0%" sourceLinked="0"/>
        <c:majorTickMark val="none"/>
        <c:minorTickMark val="none"/>
        <c:tickLblPos val="nextTo"/>
        <c:crossAx val="-2107266792"/>
        <c:crosses val="autoZero"/>
        <c:crossBetween val="between"/>
      </c:valAx>
    </c:plotArea>
    <c:plotVisOnly val="1"/>
    <c:dispBlanksAs val="span"/>
    <c:showDLblsOverMax val="0"/>
  </c:chart>
  <c:spPr>
    <a:ln>
      <a:noFill/>
    </a:ln>
  </c:spPr>
  <c:txPr>
    <a:bodyPr/>
    <a:lstStyle/>
    <a:p>
      <a:pPr>
        <a:defRPr sz="1800">
          <a:latin typeface="Palatino"/>
          <a:cs typeface="Palatino"/>
        </a:defRPr>
      </a:pPr>
      <a:endParaRPr lang="it-IT"/>
    </a:p>
  </c:txPr>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400" baseline="0"/>
              <a:t>Forbes 400 wealth share (% of US wealth)</a:t>
            </a:r>
            <a:endParaRPr lang="fr-FR" sz="1800"/>
          </a:p>
        </c:rich>
      </c:tx>
      <c:layout>
        <c:manualLayout>
          <c:xMode val="edge"/>
          <c:yMode val="edge"/>
          <c:x val="0.21527160370776399"/>
          <c:y val="0"/>
        </c:manualLayout>
      </c:layout>
      <c:overlay val="0"/>
    </c:title>
    <c:autoTitleDeleted val="0"/>
    <c:plotArea>
      <c:layout>
        <c:manualLayout>
          <c:layoutTarget val="inner"/>
          <c:xMode val="edge"/>
          <c:yMode val="edge"/>
          <c:x val="9.3666566995581194E-2"/>
          <c:y val="6.6725507350796798E-2"/>
          <c:w val="0.90145113299199697"/>
          <c:h val="0.81662272051708495"/>
        </c:manualLayout>
      </c:layout>
      <c:lineChart>
        <c:grouping val="standard"/>
        <c:varyColors val="0"/>
        <c:ser>
          <c:idx val="2"/>
          <c:order val="0"/>
          <c:spPr>
            <a:ln w="19050">
              <a:solidFill>
                <a:schemeClr val="tx1"/>
              </a:solidFill>
            </a:ln>
            <a:effectLst/>
          </c:spPr>
          <c:marker>
            <c:symbol val="circle"/>
            <c:size val="11"/>
            <c:spPr>
              <a:solidFill>
                <a:schemeClr val="tx1">
                  <a:lumMod val="50000"/>
                  <a:lumOff val="50000"/>
                </a:schemeClr>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DataFig6!$D$8:$D$46</c:f>
              <c:numCache>
                <c:formatCode>0.00%</c:formatCode>
                <c:ptCount val="39"/>
                <c:pt idx="0">
                  <c:v>8.8999997824430466E-3</c:v>
                </c:pt>
                <c:pt idx="1">
                  <c:v>9.9200000986456871E-3</c:v>
                </c:pt>
                <c:pt idx="2">
                  <c:v>9.4200000166893005E-3</c:v>
                </c:pt>
                <c:pt idx="3">
                  <c:v>8.229999803006649E-3</c:v>
                </c:pt>
                <c:pt idx="4">
                  <c:v>8.4699997678399086E-3</c:v>
                </c:pt>
                <c:pt idx="5">
                  <c:v>1.0980000719428062E-2</c:v>
                </c:pt>
                <c:pt idx="6">
                  <c:v>9.9200000986456871E-3</c:v>
                </c:pt>
                <c:pt idx="7">
                  <c:v>1.0859999805688858E-2</c:v>
                </c:pt>
                <c:pt idx="8">
                  <c:v>1.0209999978542328E-2</c:v>
                </c:pt>
                <c:pt idx="9">
                  <c:v>1.0110000148415565E-2</c:v>
                </c:pt>
                <c:pt idx="10">
                  <c:v>9.9099995568394661E-3</c:v>
                </c:pt>
                <c:pt idx="11">
                  <c:v>9.8599996417760849E-3</c:v>
                </c:pt>
                <c:pt idx="12">
                  <c:v>9.7899995744228363E-3</c:v>
                </c:pt>
                <c:pt idx="13">
                  <c:v>1.0080000385642052E-2</c:v>
                </c:pt>
                <c:pt idx="14">
                  <c:v>1.1119999922811985E-2</c:v>
                </c:pt>
                <c:pt idx="15">
                  <c:v>1.2790000066161156E-2</c:v>
                </c:pt>
                <c:pt idx="16">
                  <c:v>1.2949999421834946E-2</c:v>
                </c:pt>
                <c:pt idx="17">
                  <c:v>1.664000004529953E-2</c:v>
                </c:pt>
                <c:pt idx="18">
                  <c:v>1.802000030875206E-2</c:v>
                </c:pt>
                <c:pt idx="19">
                  <c:v>1.2880000285804272E-2</c:v>
                </c:pt>
                <c:pt idx="20">
                  <c:v>1.1440000496804714E-2</c:v>
                </c:pt>
                <c:pt idx="21">
                  <c:v>1.1579999700188637E-2</c:v>
                </c:pt>
                <c:pt idx="22">
                  <c:v>1.1230000294744968E-2</c:v>
                </c:pt>
                <c:pt idx="23">
                  <c:v>1.1309999972581863E-2</c:v>
                </c:pt>
                <c:pt idx="24">
                  <c:v>1.1419999413192272E-2</c:v>
                </c:pt>
                <c:pt idx="25">
                  <c:v>1.3819999992847443E-2</c:v>
                </c:pt>
                <c:pt idx="26">
                  <c:v>1.5290000475943089E-2</c:v>
                </c:pt>
                <c:pt idx="27">
                  <c:v>1.3099999167025089E-2</c:v>
                </c:pt>
                <c:pt idx="28">
                  <c:v>1.3359999284148216E-2</c:v>
                </c:pt>
                <c:pt idx="29">
                  <c:v>1.3980000279843807E-2</c:v>
                </c:pt>
                <c:pt idx="30">
                  <c:v>1.4190000481903553E-2</c:v>
                </c:pt>
                <c:pt idx="31">
                  <c:v>1.4730000868439674E-2</c:v>
                </c:pt>
                <c:pt idx="32">
                  <c:v>1.4910000376403332E-2</c:v>
                </c:pt>
                <c:pt idx="33">
                  <c:v>1.4379999600350857E-2</c:v>
                </c:pt>
                <c:pt idx="34">
                  <c:v>1.3860000297427177E-2</c:v>
                </c:pt>
                <c:pt idx="35">
                  <c:v>1.4059999957680702E-2</c:v>
                </c:pt>
                <c:pt idx="36">
                  <c:v>1.3369999825954437E-2</c:v>
                </c:pt>
              </c:numCache>
            </c:numRef>
          </c:val>
          <c:smooth val="0"/>
          <c:extLst>
            <c:ext xmlns:c16="http://schemas.microsoft.com/office/drawing/2014/chart" uri="{C3380CC4-5D6E-409C-BE32-E72D297353CC}">
              <c16:uniqueId val="{00000000-A3C9-E246-9EE6-BAF949A90365}"/>
            </c:ext>
          </c:extLst>
        </c:ser>
        <c:ser>
          <c:idx val="0"/>
          <c:order val="1"/>
          <c:spPr>
            <a:ln w="19050">
              <a:solidFill>
                <a:schemeClr val="tx1"/>
              </a:solidFill>
            </a:ln>
            <a:effectLst/>
          </c:spPr>
          <c:marker>
            <c:symbol val="circle"/>
            <c:size val="11"/>
            <c:spPr>
              <a:solidFill>
                <a:schemeClr val="bg1">
                  <a:lumMod val="75000"/>
                </a:schemeClr>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DataFig6!$C$8:$C$46</c:f>
              <c:numCache>
                <c:formatCode>0.00%</c:formatCode>
                <c:ptCount val="39"/>
                <c:pt idx="0">
                  <c:v>9.1099999845027924E-3</c:v>
                </c:pt>
                <c:pt idx="1">
                  <c:v>1.0350000113248825E-2</c:v>
                </c:pt>
                <c:pt idx="2">
                  <c:v>1.0019999928772449E-2</c:v>
                </c:pt>
                <c:pt idx="3">
                  <c:v>8.8099995627999306E-3</c:v>
                </c:pt>
                <c:pt idx="4">
                  <c:v>9.190000593662262E-3</c:v>
                </c:pt>
                <c:pt idx="5">
                  <c:v>1.2079999782145023E-2</c:v>
                </c:pt>
                <c:pt idx="6">
                  <c:v>1.1099999770522118E-2</c:v>
                </c:pt>
                <c:pt idx="7">
                  <c:v>1.2230000458657742E-2</c:v>
                </c:pt>
                <c:pt idx="8">
                  <c:v>1.1670000851154327E-2</c:v>
                </c:pt>
                <c:pt idx="9">
                  <c:v>1.1699999682605267E-2</c:v>
                </c:pt>
                <c:pt idx="10">
                  <c:v>1.1510000564157963E-2</c:v>
                </c:pt>
                <c:pt idx="11">
                  <c:v>1.1660000309348106E-2</c:v>
                </c:pt>
                <c:pt idx="12">
                  <c:v>1.1739999987185001E-2</c:v>
                </c:pt>
                <c:pt idx="13">
                  <c:v>1.2240000069141388E-2</c:v>
                </c:pt>
                <c:pt idx="14">
                  <c:v>1.3480000197887421E-2</c:v>
                </c:pt>
                <c:pt idx="15">
                  <c:v>1.5890000388026237E-2</c:v>
                </c:pt>
                <c:pt idx="16">
                  <c:v>1.6470000147819519E-2</c:v>
                </c:pt>
                <c:pt idx="17">
                  <c:v>2.1140001714229584E-2</c:v>
                </c:pt>
                <c:pt idx="18">
                  <c:v>2.2800000384449959E-2</c:v>
                </c:pt>
                <c:pt idx="19">
                  <c:v>1.7079999670386314E-2</c:v>
                </c:pt>
                <c:pt idx="20">
                  <c:v>1.5490000136196613E-2</c:v>
                </c:pt>
                <c:pt idx="21">
                  <c:v>1.5850000083446503E-2</c:v>
                </c:pt>
                <c:pt idx="22">
                  <c:v>1.5039999037981033E-2</c:v>
                </c:pt>
                <c:pt idx="23">
                  <c:v>1.4750000089406967E-2</c:v>
                </c:pt>
                <c:pt idx="24">
                  <c:v>1.4939999207854271E-2</c:v>
                </c:pt>
                <c:pt idx="25">
                  <c:v>1.786000095307827E-2</c:v>
                </c:pt>
                <c:pt idx="26">
                  <c:v>2.0029999315738678E-2</c:v>
                </c:pt>
                <c:pt idx="27">
                  <c:v>1.744999922811985E-2</c:v>
                </c:pt>
                <c:pt idx="28">
                  <c:v>1.7960000783205032E-2</c:v>
                </c:pt>
                <c:pt idx="29">
                  <c:v>1.8950000405311584E-2</c:v>
                </c:pt>
                <c:pt idx="30">
                  <c:v>1.9600000232458115E-2</c:v>
                </c:pt>
                <c:pt idx="31">
                  <c:v>2.0519999787211418E-2</c:v>
                </c:pt>
                <c:pt idx="32">
                  <c:v>2.0880000665783882E-2</c:v>
                </c:pt>
                <c:pt idx="33">
                  <c:v>2.020999975502491E-2</c:v>
                </c:pt>
                <c:pt idx="34">
                  <c:v>1.9629999995231628E-2</c:v>
                </c:pt>
                <c:pt idx="35">
                  <c:v>2.0039999857544899E-2</c:v>
                </c:pt>
                <c:pt idx="36">
                  <c:v>1.9550001248717308E-2</c:v>
                </c:pt>
              </c:numCache>
            </c:numRef>
          </c:val>
          <c:smooth val="0"/>
          <c:extLst>
            <c:ext xmlns:c16="http://schemas.microsoft.com/office/drawing/2014/chart" uri="{C3380CC4-5D6E-409C-BE32-E72D297353CC}">
              <c16:uniqueId val="{00000001-A3C9-E246-9EE6-BAF949A90365}"/>
            </c:ext>
          </c:extLst>
        </c:ser>
        <c:ser>
          <c:idx val="1"/>
          <c:order val="2"/>
          <c:spPr>
            <a:ln w="19050">
              <a:solidFill>
                <a:schemeClr val="tx1"/>
              </a:solidFill>
            </a:ln>
            <a:effectLst/>
          </c:spPr>
          <c:marker>
            <c:symbol val="circle"/>
            <c:size val="11"/>
            <c:spPr>
              <a:solidFill>
                <a:schemeClr val="bg1"/>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DataFig6!$B$8:$B$46</c:f>
              <c:numCache>
                <c:formatCode>0.00%</c:formatCode>
                <c:ptCount val="39"/>
                <c:pt idx="0">
                  <c:v>9.3400003388524055E-3</c:v>
                </c:pt>
                <c:pt idx="1">
                  <c:v>1.0870000347495079E-2</c:v>
                </c:pt>
                <c:pt idx="2">
                  <c:v>1.0759999975562096E-2</c:v>
                </c:pt>
                <c:pt idx="3">
                  <c:v>9.6499994397163391E-3</c:v>
                </c:pt>
                <c:pt idx="4">
                  <c:v>1.0240000672638416E-2</c:v>
                </c:pt>
                <c:pt idx="5">
                  <c:v>1.3710000552237034E-2</c:v>
                </c:pt>
                <c:pt idx="6">
                  <c:v>1.2889999896287918E-2</c:v>
                </c:pt>
                <c:pt idx="7">
                  <c:v>1.4379999600350857E-2</c:v>
                </c:pt>
                <c:pt idx="8">
                  <c:v>1.3990000821650028E-2</c:v>
                </c:pt>
                <c:pt idx="9">
                  <c:v>1.4220000244677067E-2</c:v>
                </c:pt>
                <c:pt idx="10">
                  <c:v>1.408000010997057E-2</c:v>
                </c:pt>
                <c:pt idx="11">
                  <c:v>1.4589999802410603E-2</c:v>
                </c:pt>
                <c:pt idx="12">
                  <c:v>1.4969999901950359E-2</c:v>
                </c:pt>
                <c:pt idx="13">
                  <c:v>1.5859998762607574E-2</c:v>
                </c:pt>
                <c:pt idx="14">
                  <c:v>1.7519999295473099E-2</c:v>
                </c:pt>
                <c:pt idx="15">
                  <c:v>2.1110000088810921E-2</c:v>
                </c:pt>
                <c:pt idx="16">
                  <c:v>2.232000045478344E-2</c:v>
                </c:pt>
                <c:pt idx="17">
                  <c:v>2.8440000489354134E-2</c:v>
                </c:pt>
                <c:pt idx="18">
                  <c:v>3.0629999935626984E-2</c:v>
                </c:pt>
                <c:pt idx="19">
                  <c:v>2.4230001494288445E-2</c:v>
                </c:pt>
                <c:pt idx="20">
                  <c:v>2.2539999336004257E-2</c:v>
                </c:pt>
                <c:pt idx="21">
                  <c:v>2.3399999365210533E-2</c:v>
                </c:pt>
                <c:pt idx="22">
                  <c:v>2.1970000118017197E-2</c:v>
                </c:pt>
                <c:pt idx="23">
                  <c:v>2.1199999377131462E-2</c:v>
                </c:pt>
                <c:pt idx="24">
                  <c:v>2.17600017786026E-2</c:v>
                </c:pt>
                <c:pt idx="25">
                  <c:v>2.5849999859929085E-2</c:v>
                </c:pt>
                <c:pt idx="26">
                  <c:v>2.9470000416040421E-2</c:v>
                </c:pt>
                <c:pt idx="27">
                  <c:v>2.6089999824762344E-2</c:v>
                </c:pt>
                <c:pt idx="28">
                  <c:v>2.7170000597834587E-2</c:v>
                </c:pt>
                <c:pt idx="29">
                  <c:v>2.8970001265406609E-2</c:v>
                </c:pt>
                <c:pt idx="30">
                  <c:v>3.0589999631047249E-2</c:v>
                </c:pt>
                <c:pt idx="31">
                  <c:v>3.2329998910427094E-2</c:v>
                </c:pt>
                <c:pt idx="32">
                  <c:v>3.3099997788667679E-2</c:v>
                </c:pt>
                <c:pt idx="33">
                  <c:v>3.229999914765358E-2</c:v>
                </c:pt>
                <c:pt idx="34">
                  <c:v>3.1610000878572464E-2</c:v>
                </c:pt>
                <c:pt idx="35">
                  <c:v>3.2570000737905502E-2</c:v>
                </c:pt>
                <c:pt idx="36">
                  <c:v>3.2609999179840088E-2</c:v>
                </c:pt>
              </c:numCache>
            </c:numRef>
          </c:val>
          <c:smooth val="0"/>
          <c:extLst>
            <c:ext xmlns:c16="http://schemas.microsoft.com/office/drawing/2014/chart" uri="{C3380CC4-5D6E-409C-BE32-E72D297353CC}">
              <c16:uniqueId val="{00000002-A3C9-E246-9EE6-BAF949A90365}"/>
            </c:ext>
          </c:extLst>
        </c:ser>
        <c:dLbls>
          <c:showLegendKey val="0"/>
          <c:showVal val="0"/>
          <c:showCatName val="0"/>
          <c:showSerName val="0"/>
          <c:showPercent val="0"/>
          <c:showBubbleSize val="0"/>
        </c:dLbls>
        <c:marker val="1"/>
        <c:smooth val="0"/>
        <c:axId val="-2108033496"/>
        <c:axId val="-2108051480"/>
      </c:lineChart>
      <c:catAx>
        <c:axId val="-2108033496"/>
        <c:scaling>
          <c:orientation val="minMax"/>
        </c:scaling>
        <c:delete val="0"/>
        <c:axPos val="b"/>
        <c:numFmt formatCode="General" sourceLinked="1"/>
        <c:majorTickMark val="none"/>
        <c:minorTickMark val="none"/>
        <c:tickLblPos val="nextTo"/>
        <c:txPr>
          <a:bodyPr rot="-5400000" vert="horz"/>
          <a:lstStyle/>
          <a:p>
            <a:pPr>
              <a:defRPr/>
            </a:pPr>
            <a:endParaRPr lang="it-IT"/>
          </a:p>
        </c:txPr>
        <c:crossAx val="-2108051480"/>
        <c:crosses val="autoZero"/>
        <c:auto val="1"/>
        <c:lblAlgn val="ctr"/>
        <c:lblOffset val="100"/>
        <c:tickLblSkip val="4"/>
        <c:tickMarkSkip val="4"/>
        <c:noMultiLvlLbl val="0"/>
      </c:catAx>
      <c:valAx>
        <c:axId val="-2108051480"/>
        <c:scaling>
          <c:orientation val="minMax"/>
        </c:scaling>
        <c:delete val="0"/>
        <c:axPos val="l"/>
        <c:numFmt formatCode="0.0%" sourceLinked="0"/>
        <c:majorTickMark val="none"/>
        <c:minorTickMark val="none"/>
        <c:tickLblPos val="nextTo"/>
        <c:crossAx val="-2108033496"/>
        <c:crosses val="autoZero"/>
        <c:crossBetween val="between"/>
      </c:valAx>
    </c:plotArea>
    <c:plotVisOnly val="1"/>
    <c:dispBlanksAs val="span"/>
    <c:showDLblsOverMax val="0"/>
  </c:chart>
  <c:spPr>
    <a:ln>
      <a:noFill/>
    </a:ln>
  </c:spPr>
  <c:txPr>
    <a:bodyPr/>
    <a:lstStyle/>
    <a:p>
      <a:pPr>
        <a:defRPr sz="1800">
          <a:latin typeface="Palatino"/>
          <a:cs typeface="Palatino"/>
        </a:defRPr>
      </a:pPr>
      <a:endParaRPr lang="it-IT"/>
    </a:p>
  </c:txPr>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400" baseline="0"/>
              <a:t>Forbes 400 wealth share (% of US wealth)</a:t>
            </a:r>
            <a:endParaRPr lang="fr-FR" sz="1800"/>
          </a:p>
        </c:rich>
      </c:tx>
      <c:layout>
        <c:manualLayout>
          <c:xMode val="edge"/>
          <c:yMode val="edge"/>
          <c:x val="0.21527160370776399"/>
          <c:y val="0"/>
        </c:manualLayout>
      </c:layout>
      <c:overlay val="0"/>
    </c:title>
    <c:autoTitleDeleted val="0"/>
    <c:plotArea>
      <c:layout>
        <c:manualLayout>
          <c:layoutTarget val="inner"/>
          <c:xMode val="edge"/>
          <c:yMode val="edge"/>
          <c:x val="9.3666566995581194E-2"/>
          <c:y val="6.6725507350796798E-2"/>
          <c:w val="0.90145113299199697"/>
          <c:h val="0.81662272051708495"/>
        </c:manualLayout>
      </c:layout>
      <c:lineChart>
        <c:grouping val="standard"/>
        <c:varyColors val="0"/>
        <c:ser>
          <c:idx val="2"/>
          <c:order val="0"/>
          <c:spPr>
            <a:ln w="19050">
              <a:solidFill>
                <a:schemeClr val="tx1"/>
              </a:solidFill>
            </a:ln>
            <a:effectLst/>
          </c:spPr>
          <c:marker>
            <c:symbol val="circle"/>
            <c:size val="11"/>
            <c:spPr>
              <a:solidFill>
                <a:schemeClr val="tx1"/>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DataFig6!$E$8:$E$46</c:f>
              <c:numCache>
                <c:formatCode>0.00%</c:formatCode>
                <c:ptCount val="39"/>
                <c:pt idx="0">
                  <c:v>8.7400004267692566E-3</c:v>
                </c:pt>
                <c:pt idx="1">
                  <c:v>9.5800003036856651E-3</c:v>
                </c:pt>
                <c:pt idx="2">
                  <c:v>8.9400000870227814E-3</c:v>
                </c:pt>
                <c:pt idx="3">
                  <c:v>7.7399997971951962E-3</c:v>
                </c:pt>
                <c:pt idx="4">
                  <c:v>7.890000008046627E-3</c:v>
                </c:pt>
                <c:pt idx="5">
                  <c:v>1.0080000385642052E-2</c:v>
                </c:pt>
                <c:pt idx="6">
                  <c:v>8.9900000020861626E-3</c:v>
                </c:pt>
                <c:pt idx="7">
                  <c:v>9.7799999639391899E-3</c:v>
                </c:pt>
                <c:pt idx="8">
                  <c:v>9.100000374019146E-3</c:v>
                </c:pt>
                <c:pt idx="9">
                  <c:v>8.9400000870227814E-3</c:v>
                </c:pt>
                <c:pt idx="10">
                  <c:v>8.7799998000264168E-3</c:v>
                </c:pt>
                <c:pt idx="11">
                  <c:v>8.6099999025464058E-3</c:v>
                </c:pt>
                <c:pt idx="12">
                  <c:v>8.4800003096461296E-3</c:v>
                </c:pt>
                <c:pt idx="13">
                  <c:v>8.659999817609787E-3</c:v>
                </c:pt>
                <c:pt idx="14">
                  <c:v>9.5699997618794441E-3</c:v>
                </c:pt>
                <c:pt idx="15">
                  <c:v>1.080000028014183E-2</c:v>
                </c:pt>
                <c:pt idx="16">
                  <c:v>1.0729999281466007E-2</c:v>
                </c:pt>
                <c:pt idx="17">
                  <c:v>1.3839999213814735E-2</c:v>
                </c:pt>
                <c:pt idx="18">
                  <c:v>1.5049999579787254E-2</c:v>
                </c:pt>
                <c:pt idx="19">
                  <c:v>1.039000041782856E-2</c:v>
                </c:pt>
                <c:pt idx="20">
                  <c:v>9.180000051856041E-3</c:v>
                </c:pt>
                <c:pt idx="21">
                  <c:v>9.2599997296929359E-3</c:v>
                </c:pt>
                <c:pt idx="22">
                  <c:v>9.180000051856041E-3</c:v>
                </c:pt>
                <c:pt idx="23">
                  <c:v>9.4599993899464607E-3</c:v>
                </c:pt>
                <c:pt idx="24">
                  <c:v>9.5300003886222839E-3</c:v>
                </c:pt>
                <c:pt idx="25">
                  <c:v>1.1610000394284725E-2</c:v>
                </c:pt>
                <c:pt idx="26">
                  <c:v>1.2710000388324261E-2</c:v>
                </c:pt>
                <c:pt idx="27">
                  <c:v>1.0750000365078449E-2</c:v>
                </c:pt>
                <c:pt idx="28">
                  <c:v>1.0870000347495079E-2</c:v>
                </c:pt>
                <c:pt idx="29">
                  <c:v>1.128000020980835E-2</c:v>
                </c:pt>
                <c:pt idx="30">
                  <c:v>1.1309999972581863E-2</c:v>
                </c:pt>
                <c:pt idx="31">
                  <c:v>1.1649999767541885E-2</c:v>
                </c:pt>
                <c:pt idx="32">
                  <c:v>1.1749999597668648E-2</c:v>
                </c:pt>
                <c:pt idx="33">
                  <c:v>1.1300000362098217E-2</c:v>
                </c:pt>
                <c:pt idx="34">
                  <c:v>1.08800008893013E-2</c:v>
                </c:pt>
                <c:pt idx="35">
                  <c:v>1.1009999550879002E-2</c:v>
                </c:pt>
                <c:pt idx="36">
                  <c:v>1.030999980866909E-2</c:v>
                </c:pt>
              </c:numCache>
            </c:numRef>
          </c:val>
          <c:smooth val="0"/>
          <c:extLst>
            <c:ext xmlns:c16="http://schemas.microsoft.com/office/drawing/2014/chart" uri="{C3380CC4-5D6E-409C-BE32-E72D297353CC}">
              <c16:uniqueId val="{00000000-5245-B44C-B17D-EE6543628C4B}"/>
            </c:ext>
          </c:extLst>
        </c:ser>
        <c:ser>
          <c:idx val="0"/>
          <c:order val="1"/>
          <c:spPr>
            <a:ln w="19050">
              <a:solidFill>
                <a:schemeClr val="tx1"/>
              </a:solidFill>
            </a:ln>
            <a:effectLst/>
          </c:spPr>
          <c:marker>
            <c:symbol val="circle"/>
            <c:size val="11"/>
            <c:spPr>
              <a:solidFill>
                <a:schemeClr val="bg1">
                  <a:lumMod val="75000"/>
                </a:schemeClr>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DataFig6!$C$8:$C$46</c:f>
              <c:numCache>
                <c:formatCode>0.00%</c:formatCode>
                <c:ptCount val="39"/>
                <c:pt idx="0">
                  <c:v>9.1099999845027924E-3</c:v>
                </c:pt>
                <c:pt idx="1">
                  <c:v>1.0350000113248825E-2</c:v>
                </c:pt>
                <c:pt idx="2">
                  <c:v>1.0019999928772449E-2</c:v>
                </c:pt>
                <c:pt idx="3">
                  <c:v>8.8099995627999306E-3</c:v>
                </c:pt>
                <c:pt idx="4">
                  <c:v>9.190000593662262E-3</c:v>
                </c:pt>
                <c:pt idx="5">
                  <c:v>1.2079999782145023E-2</c:v>
                </c:pt>
                <c:pt idx="6">
                  <c:v>1.1099999770522118E-2</c:v>
                </c:pt>
                <c:pt idx="7">
                  <c:v>1.2230000458657742E-2</c:v>
                </c:pt>
                <c:pt idx="8">
                  <c:v>1.1670000851154327E-2</c:v>
                </c:pt>
                <c:pt idx="9">
                  <c:v>1.1699999682605267E-2</c:v>
                </c:pt>
                <c:pt idx="10">
                  <c:v>1.1510000564157963E-2</c:v>
                </c:pt>
                <c:pt idx="11">
                  <c:v>1.1660000309348106E-2</c:v>
                </c:pt>
                <c:pt idx="12">
                  <c:v>1.1739999987185001E-2</c:v>
                </c:pt>
                <c:pt idx="13">
                  <c:v>1.2240000069141388E-2</c:v>
                </c:pt>
                <c:pt idx="14">
                  <c:v>1.3480000197887421E-2</c:v>
                </c:pt>
                <c:pt idx="15">
                  <c:v>1.5890000388026237E-2</c:v>
                </c:pt>
                <c:pt idx="16">
                  <c:v>1.6470000147819519E-2</c:v>
                </c:pt>
                <c:pt idx="17">
                  <c:v>2.1140001714229584E-2</c:v>
                </c:pt>
                <c:pt idx="18">
                  <c:v>2.2800000384449959E-2</c:v>
                </c:pt>
                <c:pt idx="19">
                  <c:v>1.7079999670386314E-2</c:v>
                </c:pt>
                <c:pt idx="20">
                  <c:v>1.5490000136196613E-2</c:v>
                </c:pt>
                <c:pt idx="21">
                  <c:v>1.5850000083446503E-2</c:v>
                </c:pt>
                <c:pt idx="22">
                  <c:v>1.5039999037981033E-2</c:v>
                </c:pt>
                <c:pt idx="23">
                  <c:v>1.4750000089406967E-2</c:v>
                </c:pt>
                <c:pt idx="24">
                  <c:v>1.4939999207854271E-2</c:v>
                </c:pt>
                <c:pt idx="25">
                  <c:v>1.786000095307827E-2</c:v>
                </c:pt>
                <c:pt idx="26">
                  <c:v>2.0029999315738678E-2</c:v>
                </c:pt>
                <c:pt idx="27">
                  <c:v>1.744999922811985E-2</c:v>
                </c:pt>
                <c:pt idx="28">
                  <c:v>1.7960000783205032E-2</c:v>
                </c:pt>
                <c:pt idx="29">
                  <c:v>1.8950000405311584E-2</c:v>
                </c:pt>
                <c:pt idx="30">
                  <c:v>1.9600000232458115E-2</c:v>
                </c:pt>
                <c:pt idx="31">
                  <c:v>2.0519999787211418E-2</c:v>
                </c:pt>
                <c:pt idx="32">
                  <c:v>2.0880000665783882E-2</c:v>
                </c:pt>
                <c:pt idx="33">
                  <c:v>2.020999975502491E-2</c:v>
                </c:pt>
                <c:pt idx="34">
                  <c:v>1.9629999995231628E-2</c:v>
                </c:pt>
                <c:pt idx="35">
                  <c:v>2.0039999857544899E-2</c:v>
                </c:pt>
                <c:pt idx="36">
                  <c:v>1.9550001248717308E-2</c:v>
                </c:pt>
              </c:numCache>
            </c:numRef>
          </c:val>
          <c:smooth val="0"/>
          <c:extLst>
            <c:ext xmlns:c16="http://schemas.microsoft.com/office/drawing/2014/chart" uri="{C3380CC4-5D6E-409C-BE32-E72D297353CC}">
              <c16:uniqueId val="{00000001-5245-B44C-B17D-EE6543628C4B}"/>
            </c:ext>
          </c:extLst>
        </c:ser>
        <c:ser>
          <c:idx val="1"/>
          <c:order val="2"/>
          <c:spPr>
            <a:ln w="19050">
              <a:solidFill>
                <a:schemeClr val="tx1"/>
              </a:solidFill>
            </a:ln>
            <a:effectLst/>
          </c:spPr>
          <c:marker>
            <c:symbol val="circle"/>
            <c:size val="11"/>
            <c:spPr>
              <a:solidFill>
                <a:schemeClr val="bg1"/>
              </a:solidFill>
              <a:ln>
                <a:solidFill>
                  <a:schemeClr val="tx1"/>
                </a:solidFill>
              </a:ln>
              <a:effectLst/>
            </c:spPr>
          </c:marker>
          <c:cat>
            <c:numRef>
              <c:f>DataFig6!$A$8:$A$46</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numCache>
            </c:numRef>
          </c:cat>
          <c:val>
            <c:numRef>
              <c:f>DataFig6!$B$8:$B$46</c:f>
              <c:numCache>
                <c:formatCode>0.00%</c:formatCode>
                <c:ptCount val="39"/>
                <c:pt idx="0">
                  <c:v>9.3400003388524055E-3</c:v>
                </c:pt>
                <c:pt idx="1">
                  <c:v>1.0870000347495079E-2</c:v>
                </c:pt>
                <c:pt idx="2">
                  <c:v>1.0759999975562096E-2</c:v>
                </c:pt>
                <c:pt idx="3">
                  <c:v>9.6499994397163391E-3</c:v>
                </c:pt>
                <c:pt idx="4">
                  <c:v>1.0240000672638416E-2</c:v>
                </c:pt>
                <c:pt idx="5">
                  <c:v>1.3710000552237034E-2</c:v>
                </c:pt>
                <c:pt idx="6">
                  <c:v>1.2889999896287918E-2</c:v>
                </c:pt>
                <c:pt idx="7">
                  <c:v>1.4379999600350857E-2</c:v>
                </c:pt>
                <c:pt idx="8">
                  <c:v>1.3990000821650028E-2</c:v>
                </c:pt>
                <c:pt idx="9">
                  <c:v>1.4220000244677067E-2</c:v>
                </c:pt>
                <c:pt idx="10">
                  <c:v>1.408000010997057E-2</c:v>
                </c:pt>
                <c:pt idx="11">
                  <c:v>1.4589999802410603E-2</c:v>
                </c:pt>
                <c:pt idx="12">
                  <c:v>1.4969999901950359E-2</c:v>
                </c:pt>
                <c:pt idx="13">
                  <c:v>1.5859998762607574E-2</c:v>
                </c:pt>
                <c:pt idx="14">
                  <c:v>1.7519999295473099E-2</c:v>
                </c:pt>
                <c:pt idx="15">
                  <c:v>2.1110000088810921E-2</c:v>
                </c:pt>
                <c:pt idx="16">
                  <c:v>2.232000045478344E-2</c:v>
                </c:pt>
                <c:pt idx="17">
                  <c:v>2.8440000489354134E-2</c:v>
                </c:pt>
                <c:pt idx="18">
                  <c:v>3.0629999935626984E-2</c:v>
                </c:pt>
                <c:pt idx="19">
                  <c:v>2.4230001494288445E-2</c:v>
                </c:pt>
                <c:pt idx="20">
                  <c:v>2.2539999336004257E-2</c:v>
                </c:pt>
                <c:pt idx="21">
                  <c:v>2.3399999365210533E-2</c:v>
                </c:pt>
                <c:pt idx="22">
                  <c:v>2.1970000118017197E-2</c:v>
                </c:pt>
                <c:pt idx="23">
                  <c:v>2.1199999377131462E-2</c:v>
                </c:pt>
                <c:pt idx="24">
                  <c:v>2.17600017786026E-2</c:v>
                </c:pt>
                <c:pt idx="25">
                  <c:v>2.5849999859929085E-2</c:v>
                </c:pt>
                <c:pt idx="26">
                  <c:v>2.9470000416040421E-2</c:v>
                </c:pt>
                <c:pt idx="27">
                  <c:v>2.6089999824762344E-2</c:v>
                </c:pt>
                <c:pt idx="28">
                  <c:v>2.7170000597834587E-2</c:v>
                </c:pt>
                <c:pt idx="29">
                  <c:v>2.8970001265406609E-2</c:v>
                </c:pt>
                <c:pt idx="30">
                  <c:v>3.0589999631047249E-2</c:v>
                </c:pt>
                <c:pt idx="31">
                  <c:v>3.2329998910427094E-2</c:v>
                </c:pt>
                <c:pt idx="32">
                  <c:v>3.3099997788667679E-2</c:v>
                </c:pt>
                <c:pt idx="33">
                  <c:v>3.229999914765358E-2</c:v>
                </c:pt>
                <c:pt idx="34">
                  <c:v>3.1610000878572464E-2</c:v>
                </c:pt>
                <c:pt idx="35">
                  <c:v>3.2570000737905502E-2</c:v>
                </c:pt>
                <c:pt idx="36">
                  <c:v>3.2609999179840088E-2</c:v>
                </c:pt>
              </c:numCache>
            </c:numRef>
          </c:val>
          <c:smooth val="0"/>
          <c:extLst>
            <c:ext xmlns:c16="http://schemas.microsoft.com/office/drawing/2014/chart" uri="{C3380CC4-5D6E-409C-BE32-E72D297353CC}">
              <c16:uniqueId val="{00000002-5245-B44C-B17D-EE6543628C4B}"/>
            </c:ext>
          </c:extLst>
        </c:ser>
        <c:ser>
          <c:idx val="3"/>
          <c:order val="3"/>
          <c:spPr>
            <a:ln w="19050">
              <a:solidFill>
                <a:schemeClr val="tx1"/>
              </a:solidFill>
            </a:ln>
          </c:spPr>
          <c:marker>
            <c:symbol val="circle"/>
            <c:size val="11"/>
            <c:spPr>
              <a:solidFill>
                <a:schemeClr val="tx1">
                  <a:lumMod val="50000"/>
                  <a:lumOff val="50000"/>
                </a:schemeClr>
              </a:solidFill>
              <a:ln>
                <a:solidFill>
                  <a:schemeClr val="tx1"/>
                </a:solidFill>
              </a:ln>
            </c:spPr>
          </c:marker>
          <c:val>
            <c:numRef>
              <c:f>DataFig6!$D$8:$D$46</c:f>
              <c:numCache>
                <c:formatCode>0.00%</c:formatCode>
                <c:ptCount val="39"/>
                <c:pt idx="0">
                  <c:v>8.8999997824430466E-3</c:v>
                </c:pt>
                <c:pt idx="1">
                  <c:v>9.9200000986456871E-3</c:v>
                </c:pt>
                <c:pt idx="2">
                  <c:v>9.4200000166893005E-3</c:v>
                </c:pt>
                <c:pt idx="3">
                  <c:v>8.229999803006649E-3</c:v>
                </c:pt>
                <c:pt idx="4">
                  <c:v>8.4699997678399086E-3</c:v>
                </c:pt>
                <c:pt idx="5">
                  <c:v>1.0980000719428062E-2</c:v>
                </c:pt>
                <c:pt idx="6">
                  <c:v>9.9200000986456871E-3</c:v>
                </c:pt>
                <c:pt idx="7">
                  <c:v>1.0859999805688858E-2</c:v>
                </c:pt>
                <c:pt idx="8">
                  <c:v>1.0209999978542328E-2</c:v>
                </c:pt>
                <c:pt idx="9">
                  <c:v>1.0110000148415565E-2</c:v>
                </c:pt>
                <c:pt idx="10">
                  <c:v>9.9099995568394661E-3</c:v>
                </c:pt>
                <c:pt idx="11">
                  <c:v>9.8599996417760849E-3</c:v>
                </c:pt>
                <c:pt idx="12">
                  <c:v>9.7899995744228363E-3</c:v>
                </c:pt>
                <c:pt idx="13">
                  <c:v>1.0080000385642052E-2</c:v>
                </c:pt>
                <c:pt idx="14">
                  <c:v>1.1119999922811985E-2</c:v>
                </c:pt>
                <c:pt idx="15">
                  <c:v>1.2790000066161156E-2</c:v>
                </c:pt>
                <c:pt idx="16">
                  <c:v>1.2949999421834946E-2</c:v>
                </c:pt>
                <c:pt idx="17">
                  <c:v>1.664000004529953E-2</c:v>
                </c:pt>
                <c:pt idx="18">
                  <c:v>1.802000030875206E-2</c:v>
                </c:pt>
                <c:pt idx="19">
                  <c:v>1.2880000285804272E-2</c:v>
                </c:pt>
                <c:pt idx="20">
                  <c:v>1.1440000496804714E-2</c:v>
                </c:pt>
                <c:pt idx="21">
                  <c:v>1.1579999700188637E-2</c:v>
                </c:pt>
                <c:pt idx="22">
                  <c:v>1.1230000294744968E-2</c:v>
                </c:pt>
                <c:pt idx="23">
                  <c:v>1.1309999972581863E-2</c:v>
                </c:pt>
                <c:pt idx="24">
                  <c:v>1.1419999413192272E-2</c:v>
                </c:pt>
                <c:pt idx="25">
                  <c:v>1.3819999992847443E-2</c:v>
                </c:pt>
                <c:pt idx="26">
                  <c:v>1.5290000475943089E-2</c:v>
                </c:pt>
                <c:pt idx="27">
                  <c:v>1.3099999167025089E-2</c:v>
                </c:pt>
                <c:pt idx="28">
                  <c:v>1.3359999284148216E-2</c:v>
                </c:pt>
                <c:pt idx="29">
                  <c:v>1.3980000279843807E-2</c:v>
                </c:pt>
                <c:pt idx="30">
                  <c:v>1.4190000481903553E-2</c:v>
                </c:pt>
                <c:pt idx="31">
                  <c:v>1.4730000868439674E-2</c:v>
                </c:pt>
                <c:pt idx="32">
                  <c:v>1.4910000376403332E-2</c:v>
                </c:pt>
                <c:pt idx="33">
                  <c:v>1.4379999600350857E-2</c:v>
                </c:pt>
                <c:pt idx="34">
                  <c:v>1.3860000297427177E-2</c:v>
                </c:pt>
                <c:pt idx="35">
                  <c:v>1.4059999957680702E-2</c:v>
                </c:pt>
                <c:pt idx="36">
                  <c:v>1.3369999825954437E-2</c:v>
                </c:pt>
              </c:numCache>
            </c:numRef>
          </c:val>
          <c:smooth val="0"/>
          <c:extLst>
            <c:ext xmlns:c16="http://schemas.microsoft.com/office/drawing/2014/chart" uri="{C3380CC4-5D6E-409C-BE32-E72D297353CC}">
              <c16:uniqueId val="{00000003-5245-B44C-B17D-EE6543628C4B}"/>
            </c:ext>
          </c:extLst>
        </c:ser>
        <c:dLbls>
          <c:showLegendKey val="0"/>
          <c:showVal val="0"/>
          <c:showCatName val="0"/>
          <c:showSerName val="0"/>
          <c:showPercent val="0"/>
          <c:showBubbleSize val="0"/>
        </c:dLbls>
        <c:marker val="1"/>
        <c:smooth val="0"/>
        <c:axId val="-2108148968"/>
        <c:axId val="-2108155944"/>
      </c:lineChart>
      <c:catAx>
        <c:axId val="-2108148968"/>
        <c:scaling>
          <c:orientation val="minMax"/>
        </c:scaling>
        <c:delete val="0"/>
        <c:axPos val="b"/>
        <c:numFmt formatCode="General" sourceLinked="1"/>
        <c:majorTickMark val="none"/>
        <c:minorTickMark val="none"/>
        <c:tickLblPos val="nextTo"/>
        <c:txPr>
          <a:bodyPr rot="-5400000" vert="horz"/>
          <a:lstStyle/>
          <a:p>
            <a:pPr>
              <a:defRPr/>
            </a:pPr>
            <a:endParaRPr lang="it-IT"/>
          </a:p>
        </c:txPr>
        <c:crossAx val="-2108155944"/>
        <c:crosses val="autoZero"/>
        <c:auto val="1"/>
        <c:lblAlgn val="ctr"/>
        <c:lblOffset val="100"/>
        <c:tickLblSkip val="4"/>
        <c:tickMarkSkip val="4"/>
        <c:noMultiLvlLbl val="0"/>
      </c:catAx>
      <c:valAx>
        <c:axId val="-2108155944"/>
        <c:scaling>
          <c:orientation val="minMax"/>
        </c:scaling>
        <c:delete val="0"/>
        <c:axPos val="l"/>
        <c:numFmt formatCode="0.0%" sourceLinked="0"/>
        <c:majorTickMark val="none"/>
        <c:minorTickMark val="none"/>
        <c:tickLblPos val="nextTo"/>
        <c:crossAx val="-2108148968"/>
        <c:crosses val="autoZero"/>
        <c:crossBetween val="between"/>
      </c:valAx>
    </c:plotArea>
    <c:plotVisOnly val="1"/>
    <c:dispBlanksAs val="span"/>
    <c:showDLblsOverMax val="0"/>
  </c:chart>
  <c:spPr>
    <a:ln>
      <a:noFill/>
    </a:ln>
  </c:spPr>
  <c:txPr>
    <a:bodyPr/>
    <a:lstStyle/>
    <a:p>
      <a:pPr>
        <a:defRPr sz="1800">
          <a:latin typeface="Palatino"/>
          <a:cs typeface="Palatino"/>
        </a:defRPr>
      </a:pPr>
      <a:endParaRPr lang="it-IT"/>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4655074365704"/>
          <c:y val="6.0185185185185203E-2"/>
          <c:w val="0.86786417322834597"/>
          <c:h val="0.78364209682123098"/>
        </c:manualLayout>
      </c:layout>
      <c:lineChart>
        <c:grouping val="standard"/>
        <c:varyColors val="0"/>
        <c:ser>
          <c:idx val="0"/>
          <c:order val="0"/>
          <c:tx>
            <c:v>Top 0.1 Fixed claims with matched estates-income rate diff.</c:v>
          </c:tx>
          <c:marker>
            <c:symbol val="none"/>
          </c:marker>
          <c:cat>
            <c:numRef>
              <c:f>'DataFig2-extra'!$A$3:$A$53</c:f>
              <c:numCache>
                <c:formatCode>General</c:formatCode>
                <c:ptCount val="51"/>
                <c:pt idx="0">
                  <c:v>1962</c:v>
                </c:pt>
                <c:pt idx="1">
                  <c:v>1963</c:v>
                </c:pt>
                <c:pt idx="2">
                  <c:v>1964</c:v>
                </c:pt>
                <c:pt idx="3">
                  <c:v>1965</c:v>
                </c:pt>
                <c:pt idx="4">
                  <c:v>1966</c:v>
                </c:pt>
                <c:pt idx="5">
                  <c:v>1967</c:v>
                </c:pt>
                <c:pt idx="6">
                  <c:v>1968</c:v>
                </c:pt>
                <c:pt idx="7">
                  <c:v>1969</c:v>
                </c:pt>
                <c:pt idx="8">
                  <c:v>1970</c:v>
                </c:pt>
                <c:pt idx="9">
                  <c:v>1971</c:v>
                </c:pt>
                <c:pt idx="10">
                  <c:v>1972</c:v>
                </c:pt>
                <c:pt idx="11">
                  <c:v>1973</c:v>
                </c:pt>
                <c:pt idx="12">
                  <c:v>1974</c:v>
                </c:pt>
                <c:pt idx="13">
                  <c:v>1975</c:v>
                </c:pt>
                <c:pt idx="14">
                  <c:v>1976</c:v>
                </c:pt>
                <c:pt idx="15">
                  <c:v>1977</c:v>
                </c:pt>
                <c:pt idx="16">
                  <c:v>1978</c:v>
                </c:pt>
                <c:pt idx="17">
                  <c:v>1979</c:v>
                </c:pt>
                <c:pt idx="18">
                  <c:v>1980</c:v>
                </c:pt>
                <c:pt idx="19">
                  <c:v>1981</c:v>
                </c:pt>
                <c:pt idx="20">
                  <c:v>1982</c:v>
                </c:pt>
                <c:pt idx="21">
                  <c:v>1983</c:v>
                </c:pt>
                <c:pt idx="22">
                  <c:v>1984</c:v>
                </c:pt>
                <c:pt idx="23">
                  <c:v>1985</c:v>
                </c:pt>
                <c:pt idx="24">
                  <c:v>1986</c:v>
                </c:pt>
                <c:pt idx="25">
                  <c:v>1987</c:v>
                </c:pt>
                <c:pt idx="26">
                  <c:v>1988</c:v>
                </c:pt>
                <c:pt idx="27">
                  <c:v>1989</c:v>
                </c:pt>
                <c:pt idx="28">
                  <c:v>1990</c:v>
                </c:pt>
                <c:pt idx="29">
                  <c:v>1991</c:v>
                </c:pt>
                <c:pt idx="30">
                  <c:v>1992</c:v>
                </c:pt>
                <c:pt idx="31">
                  <c:v>1993</c:v>
                </c:pt>
                <c:pt idx="32">
                  <c:v>1994</c:v>
                </c:pt>
                <c:pt idx="33">
                  <c:v>1995</c:v>
                </c:pt>
                <c:pt idx="34">
                  <c:v>1996</c:v>
                </c:pt>
                <c:pt idx="35">
                  <c:v>1997</c:v>
                </c:pt>
                <c:pt idx="36">
                  <c:v>1998</c:v>
                </c:pt>
                <c:pt idx="37">
                  <c:v>1999</c:v>
                </c:pt>
                <c:pt idx="38">
                  <c:v>2000</c:v>
                </c:pt>
                <c:pt idx="39">
                  <c:v>2001</c:v>
                </c:pt>
                <c:pt idx="40">
                  <c:v>2002</c:v>
                </c:pt>
                <c:pt idx="41">
                  <c:v>2003</c:v>
                </c:pt>
                <c:pt idx="42">
                  <c:v>2004</c:v>
                </c:pt>
                <c:pt idx="43">
                  <c:v>2005</c:v>
                </c:pt>
                <c:pt idx="44">
                  <c:v>2006</c:v>
                </c:pt>
                <c:pt idx="45">
                  <c:v>2007</c:v>
                </c:pt>
                <c:pt idx="46">
                  <c:v>2008</c:v>
                </c:pt>
                <c:pt idx="47">
                  <c:v>2009</c:v>
                </c:pt>
                <c:pt idx="48">
                  <c:v>2010</c:v>
                </c:pt>
                <c:pt idx="49">
                  <c:v>2011</c:v>
                </c:pt>
                <c:pt idx="50">
                  <c:v>2012</c:v>
                </c:pt>
              </c:numCache>
            </c:numRef>
          </c:cat>
          <c:val>
            <c:numRef>
              <c:f>'DataFig2-extra'!$D$3:$D$53</c:f>
              <c:numCache>
                <c:formatCode>0.0%</c:formatCode>
                <c:ptCount val="51"/>
                <c:pt idx="0">
                  <c:v>1.9980000000000001E-2</c:v>
                </c:pt>
                <c:pt idx="1">
                  <c:v>1.874E-2</c:v>
                </c:pt>
                <c:pt idx="2">
                  <c:v>1.7500000000000002E-2</c:v>
                </c:pt>
                <c:pt idx="3">
                  <c:v>1.8114999999999999E-2</c:v>
                </c:pt>
                <c:pt idx="4">
                  <c:v>1.873E-2</c:v>
                </c:pt>
                <c:pt idx="5">
                  <c:v>1.9050000000000001E-2</c:v>
                </c:pt>
                <c:pt idx="6">
                  <c:v>1.8330000000000003E-2</c:v>
                </c:pt>
                <c:pt idx="7">
                  <c:v>1.9430000000000003E-2</c:v>
                </c:pt>
                <c:pt idx="8">
                  <c:v>2.1830000000000002E-2</c:v>
                </c:pt>
                <c:pt idx="9">
                  <c:v>2.0900000000000002E-2</c:v>
                </c:pt>
                <c:pt idx="10">
                  <c:v>1.8190000000000001E-2</c:v>
                </c:pt>
                <c:pt idx="11">
                  <c:v>1.9120000000000002E-2</c:v>
                </c:pt>
                <c:pt idx="12">
                  <c:v>2.3200000000000005E-2</c:v>
                </c:pt>
                <c:pt idx="13">
                  <c:v>2.1140000000000003E-2</c:v>
                </c:pt>
                <c:pt idx="14">
                  <c:v>1.8520000000000002E-2</c:v>
                </c:pt>
                <c:pt idx="15">
                  <c:v>1.822E-2</c:v>
                </c:pt>
                <c:pt idx="16">
                  <c:v>1.924E-2</c:v>
                </c:pt>
                <c:pt idx="17">
                  <c:v>2.0100000000000003E-2</c:v>
                </c:pt>
                <c:pt idx="18">
                  <c:v>1.8280000000000001E-2</c:v>
                </c:pt>
                <c:pt idx="19">
                  <c:v>1.8360000000000001E-2</c:v>
                </c:pt>
                <c:pt idx="20">
                  <c:v>1.8840000000000003E-2</c:v>
                </c:pt>
                <c:pt idx="21">
                  <c:v>1.9740000000000001E-2</c:v>
                </c:pt>
                <c:pt idx="22">
                  <c:v>2.3260000000000003E-2</c:v>
                </c:pt>
                <c:pt idx="23">
                  <c:v>2.7040000000000002E-2</c:v>
                </c:pt>
                <c:pt idx="24">
                  <c:v>2.6850000000000002E-2</c:v>
                </c:pt>
                <c:pt idx="25">
                  <c:v>3.49E-2</c:v>
                </c:pt>
                <c:pt idx="26">
                  <c:v>3.8130000000000004E-2</c:v>
                </c:pt>
                <c:pt idx="27">
                  <c:v>3.6930000000000004E-2</c:v>
                </c:pt>
                <c:pt idx="28">
                  <c:v>3.8000000000000006E-2</c:v>
                </c:pt>
                <c:pt idx="29">
                  <c:v>3.9390000000000001E-2</c:v>
                </c:pt>
                <c:pt idx="30">
                  <c:v>3.9850000000000003E-2</c:v>
                </c:pt>
                <c:pt idx="31">
                  <c:v>4.018E-2</c:v>
                </c:pt>
                <c:pt idx="32">
                  <c:v>4.2090000000000002E-2</c:v>
                </c:pt>
                <c:pt idx="33">
                  <c:v>3.8640000000000001E-2</c:v>
                </c:pt>
                <c:pt idx="34">
                  <c:v>3.3333196768420385E-2</c:v>
                </c:pt>
                <c:pt idx="35">
                  <c:v>3.3061545694766013E-2</c:v>
                </c:pt>
                <c:pt idx="36">
                  <c:v>3.1701812166049725E-2</c:v>
                </c:pt>
                <c:pt idx="37">
                  <c:v>2.8981641757488959E-2</c:v>
                </c:pt>
                <c:pt idx="38">
                  <c:v>3.2050908219955238E-2</c:v>
                </c:pt>
                <c:pt idx="39">
                  <c:v>3.3410318684370555E-2</c:v>
                </c:pt>
                <c:pt idx="40">
                  <c:v>3.7061783772493556E-2</c:v>
                </c:pt>
                <c:pt idx="41">
                  <c:v>3.3841982257950841E-2</c:v>
                </c:pt>
                <c:pt idx="42">
                  <c:v>4.0832239799709694E-2</c:v>
                </c:pt>
                <c:pt idx="43">
                  <c:v>3.8435156551413718E-2</c:v>
                </c:pt>
                <c:pt idx="44">
                  <c:v>4.1476116570979653E-2</c:v>
                </c:pt>
                <c:pt idx="45">
                  <c:v>4.6148430582599695E-2</c:v>
                </c:pt>
                <c:pt idx="46">
                  <c:v>4.3055938474564605E-2</c:v>
                </c:pt>
                <c:pt idx="47">
                  <c:v>5.2860268861369658E-2</c:v>
                </c:pt>
                <c:pt idx="48">
                  <c:v>5.6966455260673392E-2</c:v>
                </c:pt>
                <c:pt idx="49">
                  <c:v>5.7280153731760729E-2</c:v>
                </c:pt>
                <c:pt idx="50">
                  <c:v>6.1440558458606243E-2</c:v>
                </c:pt>
              </c:numCache>
            </c:numRef>
          </c:val>
          <c:smooth val="0"/>
          <c:extLst>
            <c:ext xmlns:c16="http://schemas.microsoft.com/office/drawing/2014/chart" uri="{C3380CC4-5D6E-409C-BE32-E72D297353CC}">
              <c16:uniqueId val="{00000000-EBA9-2943-B6C1-56DBA5960DCE}"/>
            </c:ext>
          </c:extLst>
        </c:ser>
        <c:ser>
          <c:idx val="1"/>
          <c:order val="1"/>
          <c:tx>
            <c:v>Top 0.1 Fixed claims in baseline SZ 2016</c:v>
          </c:tx>
          <c:marker>
            <c:symbol val="none"/>
          </c:marker>
          <c:cat>
            <c:numRef>
              <c:f>'DataFig2-extra'!$A$3:$A$53</c:f>
              <c:numCache>
                <c:formatCode>General</c:formatCode>
                <c:ptCount val="51"/>
                <c:pt idx="0">
                  <c:v>1962</c:v>
                </c:pt>
                <c:pt idx="1">
                  <c:v>1963</c:v>
                </c:pt>
                <c:pt idx="2">
                  <c:v>1964</c:v>
                </c:pt>
                <c:pt idx="3">
                  <c:v>1965</c:v>
                </c:pt>
                <c:pt idx="4">
                  <c:v>1966</c:v>
                </c:pt>
                <c:pt idx="5">
                  <c:v>1967</c:v>
                </c:pt>
                <c:pt idx="6">
                  <c:v>1968</c:v>
                </c:pt>
                <c:pt idx="7">
                  <c:v>1969</c:v>
                </c:pt>
                <c:pt idx="8">
                  <c:v>1970</c:v>
                </c:pt>
                <c:pt idx="9">
                  <c:v>1971</c:v>
                </c:pt>
                <c:pt idx="10">
                  <c:v>1972</c:v>
                </c:pt>
                <c:pt idx="11">
                  <c:v>1973</c:v>
                </c:pt>
                <c:pt idx="12">
                  <c:v>1974</c:v>
                </c:pt>
                <c:pt idx="13">
                  <c:v>1975</c:v>
                </c:pt>
                <c:pt idx="14">
                  <c:v>1976</c:v>
                </c:pt>
                <c:pt idx="15">
                  <c:v>1977</c:v>
                </c:pt>
                <c:pt idx="16">
                  <c:v>1978</c:v>
                </c:pt>
                <c:pt idx="17">
                  <c:v>1979</c:v>
                </c:pt>
                <c:pt idx="18">
                  <c:v>1980</c:v>
                </c:pt>
                <c:pt idx="19">
                  <c:v>1981</c:v>
                </c:pt>
                <c:pt idx="20">
                  <c:v>1982</c:v>
                </c:pt>
                <c:pt idx="21">
                  <c:v>1983</c:v>
                </c:pt>
                <c:pt idx="22">
                  <c:v>1984</c:v>
                </c:pt>
                <c:pt idx="23">
                  <c:v>1985</c:v>
                </c:pt>
                <c:pt idx="24">
                  <c:v>1986</c:v>
                </c:pt>
                <c:pt idx="25">
                  <c:v>1987</c:v>
                </c:pt>
                <c:pt idx="26">
                  <c:v>1988</c:v>
                </c:pt>
                <c:pt idx="27">
                  <c:v>1989</c:v>
                </c:pt>
                <c:pt idx="28">
                  <c:v>1990</c:v>
                </c:pt>
                <c:pt idx="29">
                  <c:v>1991</c:v>
                </c:pt>
                <c:pt idx="30">
                  <c:v>1992</c:v>
                </c:pt>
                <c:pt idx="31">
                  <c:v>1993</c:v>
                </c:pt>
                <c:pt idx="32">
                  <c:v>1994</c:v>
                </c:pt>
                <c:pt idx="33">
                  <c:v>1995</c:v>
                </c:pt>
                <c:pt idx="34">
                  <c:v>1996</c:v>
                </c:pt>
                <c:pt idx="35">
                  <c:v>1997</c:v>
                </c:pt>
                <c:pt idx="36">
                  <c:v>1998</c:v>
                </c:pt>
                <c:pt idx="37">
                  <c:v>1999</c:v>
                </c:pt>
                <c:pt idx="38">
                  <c:v>2000</c:v>
                </c:pt>
                <c:pt idx="39">
                  <c:v>2001</c:v>
                </c:pt>
                <c:pt idx="40">
                  <c:v>2002</c:v>
                </c:pt>
                <c:pt idx="41">
                  <c:v>2003</c:v>
                </c:pt>
                <c:pt idx="42">
                  <c:v>2004</c:v>
                </c:pt>
                <c:pt idx="43">
                  <c:v>2005</c:v>
                </c:pt>
                <c:pt idx="44">
                  <c:v>2006</c:v>
                </c:pt>
                <c:pt idx="45">
                  <c:v>2007</c:v>
                </c:pt>
                <c:pt idx="46">
                  <c:v>2008</c:v>
                </c:pt>
                <c:pt idx="47">
                  <c:v>2009</c:v>
                </c:pt>
                <c:pt idx="48">
                  <c:v>2010</c:v>
                </c:pt>
                <c:pt idx="49">
                  <c:v>2011</c:v>
                </c:pt>
                <c:pt idx="50">
                  <c:v>2012</c:v>
                </c:pt>
              </c:numCache>
            </c:numRef>
          </c:cat>
          <c:val>
            <c:numRef>
              <c:f>'DataFig2-extra'!$M$3:$M$53</c:f>
              <c:numCache>
                <c:formatCode>0.0%</c:formatCode>
                <c:ptCount val="51"/>
                <c:pt idx="0">
                  <c:v>1.9980000000000001E-2</c:v>
                </c:pt>
                <c:pt idx="1">
                  <c:v>1.874E-2</c:v>
                </c:pt>
                <c:pt idx="2">
                  <c:v>1.7500000000000002E-2</c:v>
                </c:pt>
                <c:pt idx="3">
                  <c:v>1.8114999999999999E-2</c:v>
                </c:pt>
                <c:pt idx="4">
                  <c:v>1.873E-2</c:v>
                </c:pt>
                <c:pt idx="5">
                  <c:v>1.9050000000000001E-2</c:v>
                </c:pt>
                <c:pt idx="6">
                  <c:v>1.8330000000000003E-2</c:v>
                </c:pt>
                <c:pt idx="7">
                  <c:v>1.9430000000000003E-2</c:v>
                </c:pt>
                <c:pt idx="8">
                  <c:v>2.1830000000000002E-2</c:v>
                </c:pt>
                <c:pt idx="9">
                  <c:v>2.0900000000000002E-2</c:v>
                </c:pt>
                <c:pt idx="10">
                  <c:v>1.8190000000000001E-2</c:v>
                </c:pt>
                <c:pt idx="11">
                  <c:v>1.9120000000000002E-2</c:v>
                </c:pt>
                <c:pt idx="12">
                  <c:v>2.3200000000000002E-2</c:v>
                </c:pt>
                <c:pt idx="13">
                  <c:v>2.1140000000000003E-2</c:v>
                </c:pt>
                <c:pt idx="14">
                  <c:v>1.8520000000000002E-2</c:v>
                </c:pt>
                <c:pt idx="15">
                  <c:v>1.822E-2</c:v>
                </c:pt>
                <c:pt idx="16">
                  <c:v>1.924E-2</c:v>
                </c:pt>
                <c:pt idx="17">
                  <c:v>2.0100000000000003E-2</c:v>
                </c:pt>
                <c:pt idx="18">
                  <c:v>1.8280000000000001E-2</c:v>
                </c:pt>
                <c:pt idx="19">
                  <c:v>1.8360000000000001E-2</c:v>
                </c:pt>
                <c:pt idx="20">
                  <c:v>1.8840000000000003E-2</c:v>
                </c:pt>
                <c:pt idx="21">
                  <c:v>1.9740000000000001E-2</c:v>
                </c:pt>
                <c:pt idx="22">
                  <c:v>2.3260000000000003E-2</c:v>
                </c:pt>
                <c:pt idx="23">
                  <c:v>2.7040000000000002E-2</c:v>
                </c:pt>
                <c:pt idx="24">
                  <c:v>2.6850000000000002E-2</c:v>
                </c:pt>
                <c:pt idx="25">
                  <c:v>3.49E-2</c:v>
                </c:pt>
                <c:pt idx="26">
                  <c:v>3.8130000000000004E-2</c:v>
                </c:pt>
                <c:pt idx="27">
                  <c:v>3.6930000000000004E-2</c:v>
                </c:pt>
                <c:pt idx="28">
                  <c:v>3.8000000000000006E-2</c:v>
                </c:pt>
                <c:pt idx="29">
                  <c:v>3.9390000000000001E-2</c:v>
                </c:pt>
                <c:pt idx="30">
                  <c:v>3.9850000000000003E-2</c:v>
                </c:pt>
                <c:pt idx="31">
                  <c:v>4.018E-2</c:v>
                </c:pt>
                <c:pt idx="32">
                  <c:v>4.2090000000000002E-2</c:v>
                </c:pt>
                <c:pt idx="33">
                  <c:v>3.8640000000000001E-2</c:v>
                </c:pt>
                <c:pt idx="34">
                  <c:v>3.7379998713731766E-2</c:v>
                </c:pt>
                <c:pt idx="35">
                  <c:v>3.5859998315572739E-2</c:v>
                </c:pt>
                <c:pt idx="36">
                  <c:v>3.4129999577999115E-2</c:v>
                </c:pt>
                <c:pt idx="37">
                  <c:v>3.2370001077651978E-2</c:v>
                </c:pt>
                <c:pt idx="38">
                  <c:v>3.3089999109506607E-2</c:v>
                </c:pt>
                <c:pt idx="39">
                  <c:v>3.5080000758171082E-2</c:v>
                </c:pt>
                <c:pt idx="40">
                  <c:v>4.0720000863075256E-2</c:v>
                </c:pt>
                <c:pt idx="41">
                  <c:v>4.4750001281499863E-2</c:v>
                </c:pt>
                <c:pt idx="42">
                  <c:v>4.9339998513460159E-2</c:v>
                </c:pt>
                <c:pt idx="43">
                  <c:v>5.3160000592470169E-2</c:v>
                </c:pt>
                <c:pt idx="44">
                  <c:v>5.1010001450777054E-2</c:v>
                </c:pt>
                <c:pt idx="45">
                  <c:v>5.4280001670122147E-2</c:v>
                </c:pt>
                <c:pt idx="46">
                  <c:v>6.5679997205734253E-2</c:v>
                </c:pt>
                <c:pt idx="47">
                  <c:v>7.5499996542930603E-2</c:v>
                </c:pt>
                <c:pt idx="48">
                  <c:v>8.466000109910965E-2</c:v>
                </c:pt>
                <c:pt idx="49">
                  <c:v>8.6989998817443848E-2</c:v>
                </c:pt>
                <c:pt idx="50">
                  <c:v>9.4520002603530884E-2</c:v>
                </c:pt>
              </c:numCache>
            </c:numRef>
          </c:val>
          <c:smooth val="0"/>
          <c:extLst>
            <c:ext xmlns:c16="http://schemas.microsoft.com/office/drawing/2014/chart" uri="{C3380CC4-5D6E-409C-BE32-E72D297353CC}">
              <c16:uniqueId val="{00000001-EBA9-2943-B6C1-56DBA5960DCE}"/>
            </c:ext>
          </c:extLst>
        </c:ser>
        <c:dLbls>
          <c:showLegendKey val="0"/>
          <c:showVal val="0"/>
          <c:showCatName val="0"/>
          <c:showSerName val="0"/>
          <c:showPercent val="0"/>
          <c:showBubbleSize val="0"/>
        </c:dLbls>
        <c:smooth val="0"/>
        <c:axId val="-2044295464"/>
        <c:axId val="-2044315112"/>
      </c:lineChart>
      <c:catAx>
        <c:axId val="-2044295464"/>
        <c:scaling>
          <c:orientation val="minMax"/>
        </c:scaling>
        <c:delete val="0"/>
        <c:axPos val="b"/>
        <c:numFmt formatCode="General" sourceLinked="1"/>
        <c:majorTickMark val="out"/>
        <c:minorTickMark val="none"/>
        <c:tickLblPos val="nextTo"/>
        <c:crossAx val="-2044315112"/>
        <c:crosses val="autoZero"/>
        <c:auto val="1"/>
        <c:lblAlgn val="ctr"/>
        <c:lblOffset val="100"/>
        <c:noMultiLvlLbl val="0"/>
      </c:catAx>
      <c:valAx>
        <c:axId val="-2044315112"/>
        <c:scaling>
          <c:orientation val="minMax"/>
        </c:scaling>
        <c:delete val="0"/>
        <c:axPos val="l"/>
        <c:majorGridlines/>
        <c:numFmt formatCode="0.0%" sourceLinked="1"/>
        <c:majorTickMark val="out"/>
        <c:minorTickMark val="none"/>
        <c:tickLblPos val="nextTo"/>
        <c:crossAx val="-2044295464"/>
        <c:crosses val="autoZero"/>
        <c:crossBetween val="between"/>
      </c:valAx>
    </c:plotArea>
    <c:legend>
      <c:legendPos val="r"/>
      <c:layout>
        <c:manualLayout>
          <c:xMode val="edge"/>
          <c:yMode val="edge"/>
          <c:x val="0.19274650043744501"/>
          <c:y val="7.7552128900554101E-2"/>
          <c:w val="0.56836461067366595"/>
          <c:h val="0.335636482939633"/>
        </c:manualLayout>
      </c:layout>
      <c:overlay val="0"/>
    </c:legend>
    <c:plotVisOnly val="1"/>
    <c:dispBlanksAs val="gap"/>
    <c:showDLblsOverMax val="0"/>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marker>
            <c:symbol val="none"/>
          </c:marker>
          <c:val>
            <c:numRef>
              <c:f>'DataFig2-extra'!$U$3:$U$57</c:f>
              <c:numCache>
                <c:formatCode>0.0%</c:formatCode>
                <c:ptCount val="55"/>
                <c:pt idx="0">
                  <c:v>9.4888680143141085E-2</c:v>
                </c:pt>
                <c:pt idx="1">
                  <c:v>9.3034964580333099E-2</c:v>
                </c:pt>
                <c:pt idx="2">
                  <c:v>9.1182190791104095E-2</c:v>
                </c:pt>
                <c:pt idx="3">
                  <c:v>9.2566441286797793E-2</c:v>
                </c:pt>
                <c:pt idx="4">
                  <c:v>9.395070795345134E-2</c:v>
                </c:pt>
                <c:pt idx="5">
                  <c:v>9.1304133204740665E-2</c:v>
                </c:pt>
                <c:pt idx="6">
                  <c:v>9.3707277060562977E-2</c:v>
                </c:pt>
                <c:pt idx="7">
                  <c:v>9.2431194431420796E-2</c:v>
                </c:pt>
                <c:pt idx="8">
                  <c:v>8.8930595701989718E-2</c:v>
                </c:pt>
                <c:pt idx="9">
                  <c:v>8.5676859808814759E-2</c:v>
                </c:pt>
                <c:pt idx="10">
                  <c:v>8.084544438604585E-2</c:v>
                </c:pt>
                <c:pt idx="11">
                  <c:v>7.5577635702186147E-2</c:v>
                </c:pt>
                <c:pt idx="12">
                  <c:v>7.3336177734419458E-2</c:v>
                </c:pt>
                <c:pt idx="13">
                  <c:v>7.029199271493615E-2</c:v>
                </c:pt>
                <c:pt idx="14">
                  <c:v>6.7906181208336691E-2</c:v>
                </c:pt>
                <c:pt idx="15">
                  <c:v>6.7385203042131539E-2</c:v>
                </c:pt>
                <c:pt idx="16">
                  <c:v>6.7928124625534506E-2</c:v>
                </c:pt>
                <c:pt idx="17">
                  <c:v>7.3237957138821447E-2</c:v>
                </c:pt>
                <c:pt idx="18">
                  <c:v>7.4562128522443441E-2</c:v>
                </c:pt>
                <c:pt idx="19">
                  <c:v>8.1891972259261772E-2</c:v>
                </c:pt>
                <c:pt idx="20">
                  <c:v>8.6964534682683448E-2</c:v>
                </c:pt>
                <c:pt idx="21">
                  <c:v>8.1724878080873697E-2</c:v>
                </c:pt>
                <c:pt idx="22">
                  <c:v>8.4904183280893289E-2</c:v>
                </c:pt>
                <c:pt idx="23">
                  <c:v>8.84636248979771E-2</c:v>
                </c:pt>
                <c:pt idx="24">
                  <c:v>8.3860183259299462E-2</c:v>
                </c:pt>
                <c:pt idx="25">
                  <c:v>9.5966737965709231E-2</c:v>
                </c:pt>
                <c:pt idx="26">
                  <c:v>0.11210743574847949</c:v>
                </c:pt>
                <c:pt idx="27">
                  <c:v>0.11094438179307504</c:v>
                </c:pt>
                <c:pt idx="28">
                  <c:v>0.1118342291047812</c:v>
                </c:pt>
                <c:pt idx="29">
                  <c:v>0.10674095914498168</c:v>
                </c:pt>
                <c:pt idx="30">
                  <c:v>0.11654614788774355</c:v>
                </c:pt>
                <c:pt idx="31">
                  <c:v>0.11857358168157417</c:v>
                </c:pt>
                <c:pt idx="32">
                  <c:v>0.11729324861656715</c:v>
                </c:pt>
                <c:pt idx="33">
                  <c:v>0.11946863744584499</c:v>
                </c:pt>
                <c:pt idx="34">
                  <c:v>0.1271937686284027</c:v>
                </c:pt>
                <c:pt idx="35">
                  <c:v>0.13558760029271408</c:v>
                </c:pt>
                <c:pt idx="36">
                  <c:v>0.14170849986874184</c:v>
                </c:pt>
                <c:pt idx="37">
                  <c:v>0.14577870464404311</c:v>
                </c:pt>
                <c:pt idx="38">
                  <c:v>0.15370295200973955</c:v>
                </c:pt>
                <c:pt idx="39">
                  <c:v>0.15241700826801566</c:v>
                </c:pt>
                <c:pt idx="40">
                  <c:v>0.14281969550811557</c:v>
                </c:pt>
                <c:pt idx="41">
                  <c:v>0.14467203684244773</c:v>
                </c:pt>
                <c:pt idx="42">
                  <c:v>0.15336915406094767</c:v>
                </c:pt>
                <c:pt idx="43">
                  <c:v>0.16030427958035678</c:v>
                </c:pt>
                <c:pt idx="44">
                  <c:v>0.16516293064199711</c:v>
                </c:pt>
                <c:pt idx="45">
                  <c:v>0.17468240110603914</c:v>
                </c:pt>
                <c:pt idx="46">
                  <c:v>0.18910611322521326</c:v>
                </c:pt>
                <c:pt idx="47">
                  <c:v>0.1904261489892865</c:v>
                </c:pt>
                <c:pt idx="48">
                  <c:v>0.20697067976663855</c:v>
                </c:pt>
                <c:pt idx="49">
                  <c:v>0.20094082440983713</c:v>
                </c:pt>
                <c:pt idx="50">
                  <c:v>0.21279789805750549</c:v>
                </c:pt>
                <c:pt idx="51">
                  <c:v>0.19949005596162539</c:v>
                </c:pt>
                <c:pt idx="52">
                  <c:v>0.20054356247757571</c:v>
                </c:pt>
                <c:pt idx="53">
                  <c:v>0.19942926549121198</c:v>
                </c:pt>
                <c:pt idx="54">
                  <c:v>0.19610738356232638</c:v>
                </c:pt>
              </c:numCache>
            </c:numRef>
          </c:val>
          <c:smooth val="0"/>
          <c:extLst>
            <c:ext xmlns:c16="http://schemas.microsoft.com/office/drawing/2014/chart" uri="{C3380CC4-5D6E-409C-BE32-E72D297353CC}">
              <c16:uniqueId val="{00000000-FC83-8244-AE48-CDF622453FBD}"/>
            </c:ext>
          </c:extLst>
        </c:ser>
        <c:ser>
          <c:idx val="1"/>
          <c:order val="1"/>
          <c:marker>
            <c:symbol val="none"/>
          </c:marker>
          <c:val>
            <c:numRef>
              <c:f>'DataFig2-extra'!$AK$3:$AK$57</c:f>
              <c:numCache>
                <c:formatCode>0.0%</c:formatCode>
                <c:ptCount val="55"/>
                <c:pt idx="0">
                  <c:v>9.6737062036915414E-2</c:v>
                </c:pt>
                <c:pt idx="1">
                  <c:v>9.4928454782934088E-2</c:v>
                </c:pt>
                <c:pt idx="2">
                  <c:v>9.3122658673362502E-2</c:v>
                </c:pt>
                <c:pt idx="3">
                  <c:v>9.478243720033612E-2</c:v>
                </c:pt>
                <c:pt idx="4">
                  <c:v>9.7065968232419989E-2</c:v>
                </c:pt>
                <c:pt idx="5">
                  <c:v>9.4547909065441638E-2</c:v>
                </c:pt>
                <c:pt idx="6">
                  <c:v>9.6783168648572823E-2</c:v>
                </c:pt>
                <c:pt idx="7">
                  <c:v>9.5626282000493806E-2</c:v>
                </c:pt>
                <c:pt idx="8">
                  <c:v>9.2518334509870917E-2</c:v>
                </c:pt>
                <c:pt idx="9">
                  <c:v>8.9618377166316432E-2</c:v>
                </c:pt>
                <c:pt idx="10">
                  <c:v>8.4761970608846757E-2</c:v>
                </c:pt>
                <c:pt idx="11">
                  <c:v>8.0280140063284988E-2</c:v>
                </c:pt>
                <c:pt idx="12">
                  <c:v>7.9973733032295075E-2</c:v>
                </c:pt>
                <c:pt idx="13">
                  <c:v>7.7798921698533502E-2</c:v>
                </c:pt>
                <c:pt idx="14">
                  <c:v>7.5553361997886814E-2</c:v>
                </c:pt>
                <c:pt idx="15">
                  <c:v>7.5466440941894808E-2</c:v>
                </c:pt>
                <c:pt idx="16">
                  <c:v>7.6896426748729318E-2</c:v>
                </c:pt>
                <c:pt idx="17">
                  <c:v>8.3084332482045012E-2</c:v>
                </c:pt>
                <c:pt idx="18">
                  <c:v>8.4943553411037709E-2</c:v>
                </c:pt>
                <c:pt idx="19">
                  <c:v>9.3173891301740613E-2</c:v>
                </c:pt>
                <c:pt idx="20">
                  <c:v>9.9664727247968959E-2</c:v>
                </c:pt>
                <c:pt idx="21">
                  <c:v>9.3311522590318441E-2</c:v>
                </c:pt>
                <c:pt idx="22">
                  <c:v>9.6109027594973209E-2</c:v>
                </c:pt>
                <c:pt idx="23">
                  <c:v>9.8514295158057097E-2</c:v>
                </c:pt>
                <c:pt idx="24">
                  <c:v>9.1968723539577815E-2</c:v>
                </c:pt>
                <c:pt idx="25">
                  <c:v>0.10384127350690607</c:v>
                </c:pt>
                <c:pt idx="26">
                  <c:v>0.12243197848215744</c:v>
                </c:pt>
                <c:pt idx="27">
                  <c:v>0.11987178314545677</c:v>
                </c:pt>
                <c:pt idx="28">
                  <c:v>0.12064744692413491</c:v>
                </c:pt>
                <c:pt idx="29">
                  <c:v>0.11452810215336931</c:v>
                </c:pt>
                <c:pt idx="30">
                  <c:v>0.12448685028440318</c:v>
                </c:pt>
                <c:pt idx="31">
                  <c:v>0.12591546985402119</c:v>
                </c:pt>
                <c:pt idx="32">
                  <c:v>0.12514344104000319</c:v>
                </c:pt>
                <c:pt idx="33">
                  <c:v>0.12745397695124655</c:v>
                </c:pt>
                <c:pt idx="34">
                  <c:v>0.13184794457774543</c:v>
                </c:pt>
                <c:pt idx="35">
                  <c:v>0.14143151052625544</c:v>
                </c:pt>
                <c:pt idx="36">
                  <c:v>0.14814344248668343</c:v>
                </c:pt>
                <c:pt idx="37">
                  <c:v>0.15106307592082108</c:v>
                </c:pt>
                <c:pt idx="38">
                  <c:v>0.16131610382611328</c:v>
                </c:pt>
                <c:pt idx="39">
                  <c:v>0.15996370853705599</c:v>
                </c:pt>
                <c:pt idx="40">
                  <c:v>0.14843699292321091</c:v>
                </c:pt>
                <c:pt idx="41">
                  <c:v>0.14369210631844692</c:v>
                </c:pt>
                <c:pt idx="42">
                  <c:v>0.15485249263931344</c:v>
                </c:pt>
                <c:pt idx="43">
                  <c:v>0.15696960839166013</c:v>
                </c:pt>
                <c:pt idx="44">
                  <c:v>0.16751645874731871</c:v>
                </c:pt>
                <c:pt idx="45">
                  <c:v>0.17910571421959687</c:v>
                </c:pt>
                <c:pt idx="46">
                  <c:v>0.18086099093523761</c:v>
                </c:pt>
                <c:pt idx="47">
                  <c:v>0.18091468472554792</c:v>
                </c:pt>
                <c:pt idx="48">
                  <c:v>0.19174546705181833</c:v>
                </c:pt>
                <c:pt idx="49">
                  <c:v>0.18413927904807434</c:v>
                </c:pt>
                <c:pt idx="50">
                  <c:v>0.18966626846939716</c:v>
                </c:pt>
                <c:pt idx="51">
                  <c:v>0.17860944265920484</c:v>
                </c:pt>
                <c:pt idx="52">
                  <c:v>0.18250885580897708</c:v>
                </c:pt>
                <c:pt idx="53">
                  <c:v>0.18143220600237903</c:v>
                </c:pt>
                <c:pt idx="54">
                  <c:v>0.17829205914066676</c:v>
                </c:pt>
              </c:numCache>
            </c:numRef>
          </c:val>
          <c:smooth val="0"/>
          <c:extLst>
            <c:ext xmlns:c16="http://schemas.microsoft.com/office/drawing/2014/chart" uri="{C3380CC4-5D6E-409C-BE32-E72D297353CC}">
              <c16:uniqueId val="{00000001-FC83-8244-AE48-CDF622453FBD}"/>
            </c:ext>
          </c:extLst>
        </c:ser>
        <c:dLbls>
          <c:showLegendKey val="0"/>
          <c:showVal val="0"/>
          <c:showCatName val="0"/>
          <c:showSerName val="0"/>
          <c:showPercent val="0"/>
          <c:showBubbleSize val="0"/>
        </c:dLbls>
        <c:smooth val="0"/>
        <c:axId val="-2043763896"/>
        <c:axId val="-2044183096"/>
      </c:lineChart>
      <c:catAx>
        <c:axId val="-2043763896"/>
        <c:scaling>
          <c:orientation val="minMax"/>
        </c:scaling>
        <c:delete val="0"/>
        <c:axPos val="b"/>
        <c:majorTickMark val="out"/>
        <c:minorTickMark val="none"/>
        <c:tickLblPos val="nextTo"/>
        <c:crossAx val="-2044183096"/>
        <c:crosses val="autoZero"/>
        <c:auto val="1"/>
        <c:lblAlgn val="ctr"/>
        <c:lblOffset val="100"/>
        <c:noMultiLvlLbl val="0"/>
      </c:catAx>
      <c:valAx>
        <c:axId val="-2044183096"/>
        <c:scaling>
          <c:orientation val="minMax"/>
        </c:scaling>
        <c:delete val="0"/>
        <c:axPos val="l"/>
        <c:majorGridlines/>
        <c:numFmt formatCode="0.0%" sourceLinked="1"/>
        <c:majorTickMark val="out"/>
        <c:minorTickMark val="none"/>
        <c:tickLblPos val="nextTo"/>
        <c:crossAx val="-2043763896"/>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tx>
            <c:strRef>
              <c:f>'DataFig2-extra'!$BC$2</c:f>
              <c:strCache>
                <c:ptCount val="1"/>
                <c:pt idx="0">
                  <c:v>top .1% wealth share (SAEZ-ZUCMAN)</c:v>
                </c:pt>
              </c:strCache>
            </c:strRef>
          </c:tx>
          <c:val>
            <c:numRef>
              <c:f>'DataFig2-extra'!$BC$3:$BC$57</c:f>
              <c:numCache>
                <c:formatCode>0.0%</c:formatCode>
                <c:ptCount val="55"/>
                <c:pt idx="0">
                  <c:v>9.4888680143141085E-2</c:v>
                </c:pt>
                <c:pt idx="1">
                  <c:v>9.3034964580333099E-2</c:v>
                </c:pt>
                <c:pt idx="2">
                  <c:v>9.1182190791104095E-2</c:v>
                </c:pt>
                <c:pt idx="3">
                  <c:v>9.2566441286797793E-2</c:v>
                </c:pt>
                <c:pt idx="4">
                  <c:v>9.395070795345134E-2</c:v>
                </c:pt>
                <c:pt idx="5">
                  <c:v>9.1304133204740665E-2</c:v>
                </c:pt>
                <c:pt idx="6">
                  <c:v>9.3707277060562977E-2</c:v>
                </c:pt>
                <c:pt idx="7">
                  <c:v>9.2431194431420796E-2</c:v>
                </c:pt>
                <c:pt idx="8">
                  <c:v>8.8930595701989718E-2</c:v>
                </c:pt>
                <c:pt idx="9">
                  <c:v>8.5676859808814759E-2</c:v>
                </c:pt>
                <c:pt idx="10">
                  <c:v>8.084544438604585E-2</c:v>
                </c:pt>
                <c:pt idx="11">
                  <c:v>7.5577635702186147E-2</c:v>
                </c:pt>
                <c:pt idx="12">
                  <c:v>7.3336177734419458E-2</c:v>
                </c:pt>
                <c:pt idx="13">
                  <c:v>7.029199271493615E-2</c:v>
                </c:pt>
                <c:pt idx="14">
                  <c:v>6.7906181208336691E-2</c:v>
                </c:pt>
                <c:pt idx="15">
                  <c:v>6.7385203042131539E-2</c:v>
                </c:pt>
                <c:pt idx="16">
                  <c:v>6.7928124625534506E-2</c:v>
                </c:pt>
                <c:pt idx="17">
                  <c:v>7.3237957138821447E-2</c:v>
                </c:pt>
                <c:pt idx="18">
                  <c:v>7.4562128522443441E-2</c:v>
                </c:pt>
                <c:pt idx="19">
                  <c:v>8.1891972259261772E-2</c:v>
                </c:pt>
                <c:pt idx="20">
                  <c:v>8.6964534682683448E-2</c:v>
                </c:pt>
                <c:pt idx="21">
                  <c:v>8.1724878080873697E-2</c:v>
                </c:pt>
                <c:pt idx="22">
                  <c:v>8.4904183280893289E-2</c:v>
                </c:pt>
                <c:pt idx="23">
                  <c:v>8.84636248979771E-2</c:v>
                </c:pt>
                <c:pt idx="24">
                  <c:v>8.3860183259299462E-2</c:v>
                </c:pt>
                <c:pt idx="25">
                  <c:v>9.5966737965709231E-2</c:v>
                </c:pt>
                <c:pt idx="26">
                  <c:v>0.11210743574847949</c:v>
                </c:pt>
                <c:pt idx="27">
                  <c:v>0.11094438179307504</c:v>
                </c:pt>
                <c:pt idx="28">
                  <c:v>0.1118342291047812</c:v>
                </c:pt>
                <c:pt idx="29">
                  <c:v>0.10674095914498168</c:v>
                </c:pt>
                <c:pt idx="30">
                  <c:v>0.11654614788774355</c:v>
                </c:pt>
                <c:pt idx="31">
                  <c:v>0.11857358168157417</c:v>
                </c:pt>
                <c:pt idx="32">
                  <c:v>0.11729324861656715</c:v>
                </c:pt>
                <c:pt idx="33">
                  <c:v>0.11946863744584499</c:v>
                </c:pt>
                <c:pt idx="34">
                  <c:v>0.1271937686284027</c:v>
                </c:pt>
                <c:pt idx="35">
                  <c:v>0.13558760029271408</c:v>
                </c:pt>
                <c:pt idx="36">
                  <c:v>0.14170849986874184</c:v>
                </c:pt>
                <c:pt idx="37">
                  <c:v>0.14577870464404311</c:v>
                </c:pt>
                <c:pt idx="38">
                  <c:v>0.15370295200973955</c:v>
                </c:pt>
                <c:pt idx="39">
                  <c:v>0.15241700826801566</c:v>
                </c:pt>
                <c:pt idx="40">
                  <c:v>0.14281969550811557</c:v>
                </c:pt>
                <c:pt idx="41">
                  <c:v>0.14467203684244773</c:v>
                </c:pt>
                <c:pt idx="42">
                  <c:v>0.15336915406094767</c:v>
                </c:pt>
                <c:pt idx="43">
                  <c:v>0.16030427958035678</c:v>
                </c:pt>
                <c:pt idx="44">
                  <c:v>0.16516293064199711</c:v>
                </c:pt>
                <c:pt idx="45">
                  <c:v>0.17468240110603914</c:v>
                </c:pt>
                <c:pt idx="46">
                  <c:v>0.18910611322521326</c:v>
                </c:pt>
                <c:pt idx="47">
                  <c:v>0.1904261489892865</c:v>
                </c:pt>
                <c:pt idx="48">
                  <c:v>0.20697067976663855</c:v>
                </c:pt>
                <c:pt idx="49">
                  <c:v>0.20094082440983713</c:v>
                </c:pt>
                <c:pt idx="50">
                  <c:v>0.21279789805750549</c:v>
                </c:pt>
                <c:pt idx="51">
                  <c:v>0.19949005596162539</c:v>
                </c:pt>
                <c:pt idx="52">
                  <c:v>0.20054356247757571</c:v>
                </c:pt>
                <c:pt idx="53">
                  <c:v>0.19942926549121198</c:v>
                </c:pt>
                <c:pt idx="54">
                  <c:v>0.19610738356232638</c:v>
                </c:pt>
              </c:numCache>
            </c:numRef>
          </c:val>
          <c:smooth val="0"/>
          <c:extLst>
            <c:ext xmlns:c16="http://schemas.microsoft.com/office/drawing/2014/chart" uri="{C3380CC4-5D6E-409C-BE32-E72D297353CC}">
              <c16:uniqueId val="{00000000-5633-E746-9B53-06F356C6D083}"/>
            </c:ext>
          </c:extLst>
        </c:ser>
        <c:ser>
          <c:idx val="1"/>
          <c:order val="1"/>
          <c:tx>
            <c:strRef>
              <c:f>'DataFig2-extra'!$BD$2</c:f>
              <c:strCache>
                <c:ptCount val="1"/>
                <c:pt idx="0">
                  <c:v>top .1% wealth share (corrected interest)</c:v>
                </c:pt>
              </c:strCache>
            </c:strRef>
          </c:tx>
          <c:val>
            <c:numRef>
              <c:f>'DataFig2-extra'!$BD$3:$BD$57</c:f>
              <c:numCache>
                <c:formatCode>0.0%</c:formatCode>
                <c:ptCount val="55"/>
                <c:pt idx="0">
                  <c:v>9.4888680143141085E-2</c:v>
                </c:pt>
                <c:pt idx="1">
                  <c:v>9.3034964580333099E-2</c:v>
                </c:pt>
                <c:pt idx="2">
                  <c:v>9.1182190791104095E-2</c:v>
                </c:pt>
                <c:pt idx="3">
                  <c:v>9.2566441286797793E-2</c:v>
                </c:pt>
                <c:pt idx="4">
                  <c:v>9.395070795345134E-2</c:v>
                </c:pt>
                <c:pt idx="5">
                  <c:v>9.1304133204740665E-2</c:v>
                </c:pt>
                <c:pt idx="6">
                  <c:v>9.3707277060562977E-2</c:v>
                </c:pt>
                <c:pt idx="7">
                  <c:v>9.2431194431420796E-2</c:v>
                </c:pt>
                <c:pt idx="8">
                  <c:v>8.8930595701989718E-2</c:v>
                </c:pt>
                <c:pt idx="9">
                  <c:v>8.5676859808814759E-2</c:v>
                </c:pt>
                <c:pt idx="10">
                  <c:v>8.084544438604585E-2</c:v>
                </c:pt>
                <c:pt idx="11">
                  <c:v>7.5577635702186147E-2</c:v>
                </c:pt>
                <c:pt idx="12">
                  <c:v>7.3336177734419458E-2</c:v>
                </c:pt>
                <c:pt idx="13">
                  <c:v>7.029199271493615E-2</c:v>
                </c:pt>
                <c:pt idx="14">
                  <c:v>6.7906181208336691E-2</c:v>
                </c:pt>
                <c:pt idx="15">
                  <c:v>6.7385203042131539E-2</c:v>
                </c:pt>
                <c:pt idx="16">
                  <c:v>6.7928124625534506E-2</c:v>
                </c:pt>
                <c:pt idx="17">
                  <c:v>7.3237957138821447E-2</c:v>
                </c:pt>
                <c:pt idx="18">
                  <c:v>7.4562128522443441E-2</c:v>
                </c:pt>
                <c:pt idx="19">
                  <c:v>8.1891972259261772E-2</c:v>
                </c:pt>
                <c:pt idx="20">
                  <c:v>8.6964534682683448E-2</c:v>
                </c:pt>
                <c:pt idx="21">
                  <c:v>8.1724878080873697E-2</c:v>
                </c:pt>
                <c:pt idx="22">
                  <c:v>8.4904183280893289E-2</c:v>
                </c:pt>
                <c:pt idx="23">
                  <c:v>8.84636248979771E-2</c:v>
                </c:pt>
                <c:pt idx="24">
                  <c:v>8.3860183259299462E-2</c:v>
                </c:pt>
                <c:pt idx="25">
                  <c:v>9.5966737965709231E-2</c:v>
                </c:pt>
                <c:pt idx="26">
                  <c:v>0.11210743574847951</c:v>
                </c:pt>
                <c:pt idx="27">
                  <c:v>0.11094438179307504</c:v>
                </c:pt>
                <c:pt idx="28">
                  <c:v>0.1118342291047812</c:v>
                </c:pt>
                <c:pt idx="29">
                  <c:v>0.10674095914498166</c:v>
                </c:pt>
                <c:pt idx="30">
                  <c:v>0.11654614788774356</c:v>
                </c:pt>
                <c:pt idx="31">
                  <c:v>0.11857358168157418</c:v>
                </c:pt>
                <c:pt idx="32">
                  <c:v>0.11729324861656715</c:v>
                </c:pt>
                <c:pt idx="33">
                  <c:v>0.11946863744584499</c:v>
                </c:pt>
                <c:pt idx="34">
                  <c:v>0.12329748725203135</c:v>
                </c:pt>
                <c:pt idx="35">
                  <c:v>0.13288381415000217</c:v>
                </c:pt>
                <c:pt idx="36">
                  <c:v>0.13935020191409264</c:v>
                </c:pt>
                <c:pt idx="37">
                  <c:v>0.14242691155773499</c:v>
                </c:pt>
                <c:pt idx="38">
                  <c:v>0.15264782262806356</c:v>
                </c:pt>
                <c:pt idx="39">
                  <c:v>0.15076711091103631</c:v>
                </c:pt>
                <c:pt idx="40">
                  <c:v>0.13930673302098157</c:v>
                </c:pt>
                <c:pt idx="41">
                  <c:v>0.13428504664975729</c:v>
                </c:pt>
                <c:pt idx="42">
                  <c:v>0.14521080942854614</c:v>
                </c:pt>
                <c:pt idx="43">
                  <c:v>0.14604536448917046</c:v>
                </c:pt>
                <c:pt idx="44">
                  <c:v>0.15597668543232707</c:v>
                </c:pt>
                <c:pt idx="45">
                  <c:v>0.16684315552169388</c:v>
                </c:pt>
                <c:pt idx="46">
                  <c:v>0.16648852060328717</c:v>
                </c:pt>
                <c:pt idx="47">
                  <c:v>0.16763978343039659</c:v>
                </c:pt>
                <c:pt idx="48">
                  <c:v>0.17967751911415139</c:v>
                </c:pt>
                <c:pt idx="49">
                  <c:v>0.17175073463246049</c:v>
                </c:pt>
                <c:pt idx="50">
                  <c:v>0.17637172025733514</c:v>
                </c:pt>
                <c:pt idx="51">
                  <c:v>0.16509378818515136</c:v>
                </c:pt>
                <c:pt idx="52">
                  <c:v>0.16831845316301908</c:v>
                </c:pt>
                <c:pt idx="53">
                  <c:v>0.16701339531543063</c:v>
                </c:pt>
                <c:pt idx="54">
                  <c:v>0.16365137086757089</c:v>
                </c:pt>
              </c:numCache>
            </c:numRef>
          </c:val>
          <c:smooth val="0"/>
          <c:extLst>
            <c:ext xmlns:c16="http://schemas.microsoft.com/office/drawing/2014/chart" uri="{C3380CC4-5D6E-409C-BE32-E72D297353CC}">
              <c16:uniqueId val="{00000001-5633-E746-9B53-06F356C6D083}"/>
            </c:ext>
          </c:extLst>
        </c:ser>
        <c:ser>
          <c:idx val="2"/>
          <c:order val="2"/>
          <c:tx>
            <c:strRef>
              <c:f>'DataFig2-extra'!$BE$2</c:f>
              <c:strCache>
                <c:ptCount val="1"/>
                <c:pt idx="0">
                  <c:v>top .1% wealth share (AAA rate)</c:v>
                </c:pt>
              </c:strCache>
            </c:strRef>
          </c:tx>
          <c:val>
            <c:numRef>
              <c:f>'DataFig2-extra'!$BE$3:$BE$57</c:f>
              <c:numCache>
                <c:formatCode>0.00%</c:formatCode>
                <c:ptCount val="55"/>
                <c:pt idx="0">
                  <c:v>9.1165759493414961E-2</c:v>
                </c:pt>
                <c:pt idx="1">
                  <c:v>9.0418343895129746E-2</c:v>
                </c:pt>
                <c:pt idx="2">
                  <c:v>8.8678606736155394E-2</c:v>
                </c:pt>
                <c:pt idx="3">
                  <c:v>8.9872605903026884E-2</c:v>
                </c:pt>
                <c:pt idx="4">
                  <c:v>9.0925293879648691E-2</c:v>
                </c:pt>
                <c:pt idx="5">
                  <c:v>8.7963664602314223E-2</c:v>
                </c:pt>
                <c:pt idx="6">
                  <c:v>8.9780863320156334E-2</c:v>
                </c:pt>
                <c:pt idx="7">
                  <c:v>8.7994123440050934E-2</c:v>
                </c:pt>
                <c:pt idx="8">
                  <c:v>8.3667401595393057E-2</c:v>
                </c:pt>
                <c:pt idx="9">
                  <c:v>8.0970943624314604E-2</c:v>
                </c:pt>
                <c:pt idx="10">
                  <c:v>7.6530380389316366E-2</c:v>
                </c:pt>
                <c:pt idx="11">
                  <c:v>7.0792711697130542E-2</c:v>
                </c:pt>
                <c:pt idx="12">
                  <c:v>6.8026001764132607E-2</c:v>
                </c:pt>
                <c:pt idx="13">
                  <c:v>6.5246306356017233E-2</c:v>
                </c:pt>
                <c:pt idx="14">
                  <c:v>6.3576554331006882E-2</c:v>
                </c:pt>
                <c:pt idx="15">
                  <c:v>6.355931181932517E-2</c:v>
                </c:pt>
                <c:pt idx="16">
                  <c:v>6.3601612732937976E-2</c:v>
                </c:pt>
                <c:pt idx="17">
                  <c:v>6.8809669295936959E-2</c:v>
                </c:pt>
                <c:pt idx="18">
                  <c:v>7.0818557293029272E-2</c:v>
                </c:pt>
                <c:pt idx="19">
                  <c:v>7.8630238265794683E-2</c:v>
                </c:pt>
                <c:pt idx="20">
                  <c:v>8.4349000286117484E-2</c:v>
                </c:pt>
                <c:pt idx="21">
                  <c:v>7.9260213048029798E-2</c:v>
                </c:pt>
                <c:pt idx="22">
                  <c:v>8.1039520899011647E-2</c:v>
                </c:pt>
                <c:pt idx="23">
                  <c:v>8.373324454228899E-2</c:v>
                </c:pt>
                <c:pt idx="24">
                  <c:v>8.0347052770310984E-2</c:v>
                </c:pt>
                <c:pt idx="25">
                  <c:v>8.7558715000916554E-2</c:v>
                </c:pt>
                <c:pt idx="26">
                  <c:v>0.10155797299864668</c:v>
                </c:pt>
                <c:pt idx="27">
                  <c:v>0.102793294974307</c:v>
                </c:pt>
                <c:pt idx="28">
                  <c:v>0.10322466671068267</c:v>
                </c:pt>
                <c:pt idx="29">
                  <c:v>9.7421540269200302E-2</c:v>
                </c:pt>
                <c:pt idx="30">
                  <c:v>0.10421098973151006</c:v>
                </c:pt>
                <c:pt idx="31">
                  <c:v>0.10453245455180728</c:v>
                </c:pt>
                <c:pt idx="32">
                  <c:v>0.10001921777925356</c:v>
                </c:pt>
                <c:pt idx="33">
                  <c:v>0.10548352032213228</c:v>
                </c:pt>
                <c:pt idx="34">
                  <c:v>0.11486373329511672</c:v>
                </c:pt>
                <c:pt idx="35">
                  <c:v>0.12365526316565541</c:v>
                </c:pt>
                <c:pt idx="36">
                  <c:v>0.1323650738867489</c:v>
                </c:pt>
                <c:pt idx="37">
                  <c:v>0.13493591841140704</c:v>
                </c:pt>
                <c:pt idx="38">
                  <c:v>0.14249362483211861</c:v>
                </c:pt>
                <c:pt idx="39">
                  <c:v>0.14160042157267</c:v>
                </c:pt>
                <c:pt idx="40">
                  <c:v>0.12778562956326345</c:v>
                </c:pt>
                <c:pt idx="41">
                  <c:v>0.12691428537240795</c:v>
                </c:pt>
                <c:pt idx="42">
                  <c:v>0.12986397128563892</c:v>
                </c:pt>
                <c:pt idx="43">
                  <c:v>0.1366159236043259</c:v>
                </c:pt>
                <c:pt idx="44">
                  <c:v>0.14552547489437451</c:v>
                </c:pt>
                <c:pt idx="45">
                  <c:v>0.15575861872578897</c:v>
                </c:pt>
                <c:pt idx="46">
                  <c:v>0.15688327651400744</c:v>
                </c:pt>
                <c:pt idx="47">
                  <c:v>0.14679711037472618</c:v>
                </c:pt>
                <c:pt idx="48">
                  <c:v>0.15503434352995155</c:v>
                </c:pt>
                <c:pt idx="49">
                  <c:v>0.14543123432376445</c:v>
                </c:pt>
                <c:pt idx="50">
                  <c:v>0.15582270909234205</c:v>
                </c:pt>
                <c:pt idx="51">
                  <c:v>0.13961967871282197</c:v>
                </c:pt>
                <c:pt idx="52">
                  <c:v>0.14319392043092827</c:v>
                </c:pt>
                <c:pt idx="53">
                  <c:v>0.14245133077469924</c:v>
                </c:pt>
                <c:pt idx="54">
                  <c:v>0.13879536533301104</c:v>
                </c:pt>
              </c:numCache>
            </c:numRef>
          </c:val>
          <c:smooth val="0"/>
          <c:extLst>
            <c:ext xmlns:c16="http://schemas.microsoft.com/office/drawing/2014/chart" uri="{C3380CC4-5D6E-409C-BE32-E72D297353CC}">
              <c16:uniqueId val="{00000002-5633-E746-9B53-06F356C6D083}"/>
            </c:ext>
          </c:extLst>
        </c:ser>
        <c:dLbls>
          <c:showLegendKey val="0"/>
          <c:showVal val="0"/>
          <c:showCatName val="0"/>
          <c:showSerName val="0"/>
          <c:showPercent val="0"/>
          <c:showBubbleSize val="0"/>
        </c:dLbls>
        <c:marker val="1"/>
        <c:smooth val="0"/>
        <c:axId val="-2043731752"/>
        <c:axId val="-2044680760"/>
      </c:lineChart>
      <c:catAx>
        <c:axId val="-2043731752"/>
        <c:scaling>
          <c:orientation val="minMax"/>
        </c:scaling>
        <c:delete val="0"/>
        <c:axPos val="b"/>
        <c:majorTickMark val="out"/>
        <c:minorTickMark val="none"/>
        <c:tickLblPos val="nextTo"/>
        <c:crossAx val="-2044680760"/>
        <c:crosses val="autoZero"/>
        <c:auto val="1"/>
        <c:lblAlgn val="ctr"/>
        <c:lblOffset val="100"/>
        <c:noMultiLvlLbl val="0"/>
      </c:catAx>
      <c:valAx>
        <c:axId val="-2044680760"/>
        <c:scaling>
          <c:orientation val="minMax"/>
        </c:scaling>
        <c:delete val="0"/>
        <c:axPos val="l"/>
        <c:majorGridlines/>
        <c:numFmt formatCode="0.0%" sourceLinked="1"/>
        <c:majorTickMark val="out"/>
        <c:minorTickMark val="none"/>
        <c:tickLblPos val="nextTo"/>
        <c:crossAx val="-2043731752"/>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5.7609682123067898E-2"/>
          <c:y val="7.9758633112037403E-2"/>
          <c:w val="0.904172761738116"/>
          <c:h val="0.74762578697270698"/>
        </c:manualLayout>
      </c:layout>
      <c:lineChart>
        <c:grouping val="standard"/>
        <c:varyColors val="0"/>
        <c:ser>
          <c:idx val="8"/>
          <c:order val="0"/>
          <c:tx>
            <c:strRef>
              <c:f>DataFig3!$S$2</c:f>
              <c:strCache>
                <c:ptCount val="1"/>
                <c:pt idx="0">
                  <c:v>Saez-Zucman aggregate </c:v>
                </c:pt>
              </c:strCache>
            </c:strRef>
          </c:tx>
          <c:spPr>
            <a:ln>
              <a:solidFill>
                <a:schemeClr val="tx1"/>
              </a:solidFill>
            </a:ln>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DataFig3!$S$8:$S$24</c:f>
              <c:numCache>
                <c:formatCode>0.0%</c:formatCode>
                <c:ptCount val="17"/>
                <c:pt idx="0">
                  <c:v>4.2432100122846664E-2</c:v>
                </c:pt>
                <c:pt idx="1">
                  <c:v>4.1279602561455332E-2</c:v>
                </c:pt>
                <c:pt idx="2">
                  <c:v>3.1039478789709845E-2</c:v>
                </c:pt>
                <c:pt idx="3">
                  <c:v>2.4941993413664109E-2</c:v>
                </c:pt>
                <c:pt idx="4">
                  <c:v>2.0935888777849101E-2</c:v>
                </c:pt>
                <c:pt idx="5">
                  <c:v>2.3152397109042464E-2</c:v>
                </c:pt>
                <c:pt idx="6">
                  <c:v>2.9199752499014828E-2</c:v>
                </c:pt>
                <c:pt idx="7">
                  <c:v>3.1777707630169849E-2</c:v>
                </c:pt>
                <c:pt idx="8">
                  <c:v>2.3809473966186753E-2</c:v>
                </c:pt>
                <c:pt idx="9">
                  <c:v>1.7251758710465654E-2</c:v>
                </c:pt>
                <c:pt idx="10">
                  <c:v>1.423472182614772E-2</c:v>
                </c:pt>
                <c:pt idx="11">
                  <c:v>1.218342034899992E-2</c:v>
                </c:pt>
                <c:pt idx="12">
                  <c:v>1.1197502487623774E-2</c:v>
                </c:pt>
                <c:pt idx="13">
                  <c:v>9.5879121936009951E-3</c:v>
                </c:pt>
                <c:pt idx="14">
                  <c:v>8.7013451100623525E-3</c:v>
                </c:pt>
                <c:pt idx="15">
                  <c:v>8.5037284039095693E-3</c:v>
                </c:pt>
                <c:pt idx="16">
                  <c:v>7.8882754568043341E-3</c:v>
                </c:pt>
              </c:numCache>
            </c:numRef>
          </c:val>
          <c:smooth val="0"/>
          <c:extLst>
            <c:ext xmlns:c16="http://schemas.microsoft.com/office/drawing/2014/chart" uri="{C3380CC4-5D6E-409C-BE32-E72D297353CC}">
              <c16:uniqueId val="{00000000-3A99-484C-83B3-B79FEB953EED}"/>
            </c:ext>
          </c:extLst>
        </c:ser>
        <c:ser>
          <c:idx val="0"/>
          <c:order val="1"/>
          <c:tx>
            <c:strRef>
              <c:f>DataFig3!$V$2</c:f>
              <c:strCache>
                <c:ptCount val="1"/>
                <c:pt idx="0">
                  <c:v>Moody AAA</c:v>
                </c:pt>
              </c:strCache>
            </c:strRef>
          </c:tx>
          <c:spPr>
            <a:ln>
              <a:solidFill>
                <a:srgbClr val="3366FF"/>
              </a:solidFill>
            </a:ln>
          </c:spPr>
          <c:marker>
            <c:spPr>
              <a:solidFill>
                <a:srgbClr val="3366FF"/>
              </a:solidFill>
              <a:ln>
                <a:solidFill>
                  <a:srgbClr val="3366FF"/>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DataFig3!$V$8:$V$24</c:f>
              <c:numCache>
                <c:formatCode>0.00%</c:formatCode>
                <c:ptCount val="17"/>
                <c:pt idx="0">
                  <c:v>7.6225000000000001E-2</c:v>
                </c:pt>
                <c:pt idx="1">
                  <c:v>7.0824999999999999E-2</c:v>
                </c:pt>
                <c:pt idx="2">
                  <c:v>6.4916666666666664E-2</c:v>
                </c:pt>
                <c:pt idx="3">
                  <c:v>5.6666666666666671E-2</c:v>
                </c:pt>
                <c:pt idx="4">
                  <c:v>5.6283333333333331E-2</c:v>
                </c:pt>
                <c:pt idx="5">
                  <c:v>5.2350000000000001E-2</c:v>
                </c:pt>
                <c:pt idx="6">
                  <c:v>5.5874999999999994E-2</c:v>
                </c:pt>
                <c:pt idx="7">
                  <c:v>5.5558333333333321E-2</c:v>
                </c:pt>
                <c:pt idx="8">
                  <c:v>5.6316666666666668E-2</c:v>
                </c:pt>
                <c:pt idx="9">
                  <c:v>5.3133333333333324E-2</c:v>
                </c:pt>
                <c:pt idx="10">
                  <c:v>4.9433333333333322E-2</c:v>
                </c:pt>
                <c:pt idx="11">
                  <c:v>4.6391666666666664E-2</c:v>
                </c:pt>
                <c:pt idx="12">
                  <c:v>3.6733333333333333E-2</c:v>
                </c:pt>
                <c:pt idx="13">
                  <c:v>4.2350000000000006E-2</c:v>
                </c:pt>
                <c:pt idx="14">
                  <c:v>4.1625000000000002E-2</c:v>
                </c:pt>
                <c:pt idx="15">
                  <c:v>3.8866666666666674E-2</c:v>
                </c:pt>
                <c:pt idx="16">
                  <c:v>3.6658333333333334E-2</c:v>
                </c:pt>
              </c:numCache>
            </c:numRef>
          </c:val>
          <c:smooth val="0"/>
          <c:extLst>
            <c:ext xmlns:c16="http://schemas.microsoft.com/office/drawing/2014/chart" uri="{C3380CC4-5D6E-409C-BE32-E72D297353CC}">
              <c16:uniqueId val="{00000001-3A99-484C-83B3-B79FEB953EED}"/>
            </c:ext>
          </c:extLst>
        </c:ser>
        <c:ser>
          <c:idx val="6"/>
          <c:order val="2"/>
          <c:tx>
            <c:strRef>
              <c:f>DataFig3!$Q$2</c:f>
              <c:strCache>
                <c:ptCount val="1"/>
                <c:pt idx="0">
                  <c:v>Estates $10m-20m</c:v>
                </c:pt>
              </c:strCache>
            </c:strRef>
          </c:tx>
          <c:spPr>
            <a:ln w="38100">
              <a:solidFill>
                <a:schemeClr val="tx1"/>
              </a:solidFill>
              <a:prstDash val="dash"/>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DataFig3!$Q$8:$Q$19</c:f>
              <c:numCache>
                <c:formatCode>0.0%</c:formatCode>
                <c:ptCount val="12"/>
                <c:pt idx="0">
                  <c:v>3.855422E-2</c:v>
                </c:pt>
                <c:pt idx="1">
                  <c:v>3.5979579999999997E-2</c:v>
                </c:pt>
                <c:pt idx="2">
                  <c:v>2.5962220000000001E-2</c:v>
                </c:pt>
                <c:pt idx="3">
                  <c:v>2.2376549999999999E-2</c:v>
                </c:pt>
                <c:pt idx="4">
                  <c:v>1.9954840000000001E-2</c:v>
                </c:pt>
                <c:pt idx="5">
                  <c:v>2.5040010000000001E-2</c:v>
                </c:pt>
                <c:pt idx="6">
                  <c:v>3.0857039999999999E-2</c:v>
                </c:pt>
                <c:pt idx="7">
                  <c:v>3.1306050000000002E-2</c:v>
                </c:pt>
                <c:pt idx="8">
                  <c:v>2.5081300000000001E-2</c:v>
                </c:pt>
                <c:pt idx="9">
                  <c:v>1.5535129999999999E-2</c:v>
                </c:pt>
                <c:pt idx="10">
                  <c:v>1.659973E-2</c:v>
                </c:pt>
                <c:pt idx="11">
                  <c:v>1.5177080000000001E-2</c:v>
                </c:pt>
              </c:numCache>
            </c:numRef>
          </c:val>
          <c:smooth val="0"/>
          <c:extLst>
            <c:ext xmlns:c16="http://schemas.microsoft.com/office/drawing/2014/chart" uri="{C3380CC4-5D6E-409C-BE32-E72D297353CC}">
              <c16:uniqueId val="{00000002-3A99-484C-83B3-B79FEB953EED}"/>
            </c:ext>
          </c:extLst>
        </c:ser>
        <c:ser>
          <c:idx val="7"/>
          <c:order val="3"/>
          <c:tx>
            <c:strRef>
              <c:f>DataFig3!$R$2</c:f>
              <c:strCache>
                <c:ptCount val="1"/>
                <c:pt idx="0">
                  <c:v>Estates $20m+</c:v>
                </c:pt>
              </c:strCache>
            </c:strRef>
          </c:tx>
          <c:spPr>
            <a:ln w="38100">
              <a:solidFill>
                <a:schemeClr val="tx1"/>
              </a:solidFill>
              <a:prstDash val="sysDot"/>
            </a:ln>
            <a:effectLst/>
          </c:spPr>
          <c:marker>
            <c:symbol val="none"/>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DataFig3!$R$8:$R$19</c:f>
              <c:numCache>
                <c:formatCode>0.0%</c:formatCode>
                <c:ptCount val="12"/>
                <c:pt idx="0">
                  <c:v>4.3407029999999999E-2</c:v>
                </c:pt>
                <c:pt idx="1">
                  <c:v>4.3111139999999999E-2</c:v>
                </c:pt>
                <c:pt idx="2">
                  <c:v>3.4055990000000001E-2</c:v>
                </c:pt>
                <c:pt idx="3">
                  <c:v>3.5130799999999997E-2</c:v>
                </c:pt>
                <c:pt idx="4">
                  <c:v>2.487141E-2</c:v>
                </c:pt>
                <c:pt idx="5">
                  <c:v>3.2141299999999998E-2</c:v>
                </c:pt>
                <c:pt idx="6">
                  <c:v>3.4608239999999998E-2</c:v>
                </c:pt>
                <c:pt idx="7">
                  <c:v>3.5506610000000001E-2</c:v>
                </c:pt>
                <c:pt idx="8">
                  <c:v>3.8369960000000002E-2</c:v>
                </c:pt>
                <c:pt idx="9">
                  <c:v>2.6037049999999999E-2</c:v>
                </c:pt>
                <c:pt idx="10">
                  <c:v>2.1724750000000001E-2</c:v>
                </c:pt>
                <c:pt idx="11">
                  <c:v>1.8838219999999999E-2</c:v>
                </c:pt>
              </c:numCache>
            </c:numRef>
          </c:val>
          <c:smooth val="0"/>
          <c:extLst>
            <c:ext xmlns:c16="http://schemas.microsoft.com/office/drawing/2014/chart" uri="{C3380CC4-5D6E-409C-BE32-E72D297353CC}">
              <c16:uniqueId val="{00000003-3A99-484C-83B3-B79FEB953EED}"/>
            </c:ext>
          </c:extLst>
        </c:ser>
        <c:ser>
          <c:idx val="5"/>
          <c:order val="4"/>
          <c:tx>
            <c:strRef>
              <c:f>DataFig3!$X$2</c:f>
              <c:strCache>
                <c:ptCount val="1"/>
                <c:pt idx="0">
                  <c:v>SCF all</c:v>
                </c:pt>
              </c:strCache>
            </c:strRef>
          </c:tx>
          <c:spPr>
            <a:ln w="38100">
              <a:solidFill>
                <a:srgbClr val="FF0000"/>
              </a:solidFill>
              <a:prstDash val="solid"/>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DataFig3!$X$8:$X$24</c:f>
              <c:numCache>
                <c:formatCode>0.00%</c:formatCode>
                <c:ptCount val="17"/>
                <c:pt idx="1">
                  <c:v>3.7499999999999999E-2</c:v>
                </c:pt>
                <c:pt idx="4">
                  <c:v>2.2100000000000002E-2</c:v>
                </c:pt>
                <c:pt idx="7">
                  <c:v>2.5700000000000001E-2</c:v>
                </c:pt>
                <c:pt idx="10">
                  <c:v>1.9900000000000001E-2</c:v>
                </c:pt>
                <c:pt idx="13">
                  <c:v>1.37E-2</c:v>
                </c:pt>
                <c:pt idx="16">
                  <c:v>1.11E-2</c:v>
                </c:pt>
              </c:numCache>
            </c:numRef>
          </c:val>
          <c:smooth val="0"/>
          <c:extLst>
            <c:ext xmlns:c16="http://schemas.microsoft.com/office/drawing/2014/chart" uri="{C3380CC4-5D6E-409C-BE32-E72D297353CC}">
              <c16:uniqueId val="{00000004-3A99-484C-83B3-B79FEB953EED}"/>
            </c:ext>
          </c:extLst>
        </c:ser>
        <c:ser>
          <c:idx val="3"/>
          <c:order val="5"/>
          <c:tx>
            <c:strRef>
              <c:f>DataFig3!$Y$2</c:f>
              <c:strCache>
                <c:ptCount val="1"/>
                <c:pt idx="0">
                  <c:v>SCF top 1%</c:v>
                </c:pt>
              </c:strCache>
            </c:strRef>
          </c:tx>
          <c:spPr>
            <a:ln w="38100">
              <a:solidFill>
                <a:srgbClr val="FF0000"/>
              </a:solidFill>
              <a:prstDash val="dash"/>
            </a:ln>
            <a:effectLst/>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DataFig3!$Y$8:$Y$24</c:f>
              <c:numCache>
                <c:formatCode>0.00%</c:formatCode>
                <c:ptCount val="17"/>
                <c:pt idx="1">
                  <c:v>4.1700000000000001E-2</c:v>
                </c:pt>
                <c:pt idx="4">
                  <c:v>2.69E-2</c:v>
                </c:pt>
                <c:pt idx="7">
                  <c:v>3.5799999999999998E-2</c:v>
                </c:pt>
                <c:pt idx="10">
                  <c:v>2.3199999999999998E-2</c:v>
                </c:pt>
                <c:pt idx="13">
                  <c:v>1.9099999999999999E-2</c:v>
                </c:pt>
                <c:pt idx="16">
                  <c:v>1.67E-2</c:v>
                </c:pt>
              </c:numCache>
            </c:numRef>
          </c:val>
          <c:smooth val="0"/>
          <c:extLst>
            <c:ext xmlns:c16="http://schemas.microsoft.com/office/drawing/2014/chart" uri="{C3380CC4-5D6E-409C-BE32-E72D297353CC}">
              <c16:uniqueId val="{00000005-3A99-484C-83B3-B79FEB953EED}"/>
            </c:ext>
          </c:extLst>
        </c:ser>
        <c:ser>
          <c:idx val="4"/>
          <c:order val="6"/>
          <c:tx>
            <c:strRef>
              <c:f>DataFig3!$Z$2</c:f>
              <c:strCache>
                <c:ptCount val="1"/>
                <c:pt idx="0">
                  <c:v>SCF top 0.1%</c:v>
                </c:pt>
              </c:strCache>
            </c:strRef>
          </c:tx>
          <c:spPr>
            <a:ln w="38100">
              <a:solidFill>
                <a:srgbClr val="FF0000"/>
              </a:solidFill>
              <a:prstDash val="sysDot"/>
            </a:ln>
          </c:spPr>
          <c:marker>
            <c:symbol val="triangle"/>
            <c:size val="10"/>
            <c:spPr>
              <a:solidFill>
                <a:srgbClr val="FF0000"/>
              </a:solidFill>
              <a:ln>
                <a:solidFill>
                  <a:srgbClr val="FF0000"/>
                </a:solidFill>
              </a:ln>
            </c:spPr>
          </c:marker>
          <c:cat>
            <c:numRef>
              <c:f>DataFig3!$J$8:$J$24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DataFig3!$Z$8:$Z$24</c:f>
              <c:numCache>
                <c:formatCode>0.00%</c:formatCode>
                <c:ptCount val="17"/>
                <c:pt idx="1">
                  <c:v>2.86E-2</c:v>
                </c:pt>
                <c:pt idx="4">
                  <c:v>2.75E-2</c:v>
                </c:pt>
                <c:pt idx="7">
                  <c:v>3.1300000000000001E-2</c:v>
                </c:pt>
                <c:pt idx="10">
                  <c:v>2.5700000000000001E-2</c:v>
                </c:pt>
                <c:pt idx="13">
                  <c:v>2.07E-2</c:v>
                </c:pt>
                <c:pt idx="16">
                  <c:v>2.5000000000000001E-2</c:v>
                </c:pt>
              </c:numCache>
            </c:numRef>
          </c:val>
          <c:smooth val="0"/>
          <c:extLst>
            <c:ext xmlns:c16="http://schemas.microsoft.com/office/drawing/2014/chart" uri="{C3380CC4-5D6E-409C-BE32-E72D297353CC}">
              <c16:uniqueId val="{00000006-3A99-484C-83B3-B79FEB953EED}"/>
            </c:ext>
          </c:extLst>
        </c:ser>
        <c:dLbls>
          <c:showLegendKey val="0"/>
          <c:showVal val="0"/>
          <c:showCatName val="0"/>
          <c:showSerName val="0"/>
          <c:showPercent val="0"/>
          <c:showBubbleSize val="0"/>
        </c:dLbls>
        <c:smooth val="0"/>
        <c:axId val="-2044218504"/>
        <c:axId val="-2044357272"/>
      </c:lineChart>
      <c:catAx>
        <c:axId val="-2044218504"/>
        <c:scaling>
          <c:orientation val="minMax"/>
        </c:scaling>
        <c:delete val="0"/>
        <c:axPos val="b"/>
        <c:numFmt formatCode="General" sourceLinked="1"/>
        <c:majorTickMark val="out"/>
        <c:minorTickMark val="none"/>
        <c:tickLblPos val="nextTo"/>
        <c:crossAx val="-2044357272"/>
        <c:crosses val="autoZero"/>
        <c:auto val="1"/>
        <c:lblAlgn val="ctr"/>
        <c:lblOffset val="100"/>
        <c:tickLblSkip val="3"/>
        <c:tickMarkSkip val="3"/>
        <c:noMultiLvlLbl val="0"/>
      </c:catAx>
      <c:valAx>
        <c:axId val="-2044357272"/>
        <c:scaling>
          <c:orientation val="minMax"/>
          <c:max val="0.08"/>
        </c:scaling>
        <c:delete val="0"/>
        <c:axPos val="l"/>
        <c:majorGridlines>
          <c:spPr>
            <a:ln>
              <a:solidFill>
                <a:schemeClr val="bg1">
                  <a:lumMod val="75000"/>
                </a:schemeClr>
              </a:solidFill>
              <a:prstDash val="sysDash"/>
            </a:ln>
          </c:spPr>
        </c:majorGridlines>
        <c:numFmt formatCode="0%" sourceLinked="0"/>
        <c:majorTickMark val="none"/>
        <c:minorTickMark val="none"/>
        <c:tickLblPos val="nextTo"/>
        <c:crossAx val="-2044218504"/>
        <c:crosses val="autoZero"/>
        <c:crossBetween val="midCat"/>
      </c:valAx>
      <c:spPr>
        <a:noFill/>
        <a:ln w="25400">
          <a:noFill/>
        </a:ln>
      </c:spPr>
    </c:plotArea>
    <c:legend>
      <c:legendPos val="r"/>
      <c:layout>
        <c:manualLayout>
          <c:xMode val="edge"/>
          <c:yMode val="edge"/>
          <c:x val="0.21261965587634901"/>
          <c:y val="1.18298938122931E-3"/>
          <c:w val="0.66252306794983995"/>
          <c:h val="0.27851594531075802"/>
        </c:manualLayout>
      </c:layout>
      <c:overlay val="0"/>
      <c:txPr>
        <a:bodyPr/>
        <a:lstStyle/>
        <a:p>
          <a:pPr>
            <a:defRPr sz="1600"/>
          </a:pPr>
          <a:endParaRPr lang="it-IT"/>
        </a:p>
      </c:txPr>
    </c:legend>
    <c:plotVisOnly val="1"/>
    <c:dispBlanksAs val="span"/>
    <c:showDLblsOverMax val="0"/>
  </c:chart>
  <c:spPr>
    <a:ln>
      <a:noFill/>
    </a:ln>
  </c:spPr>
  <c:txPr>
    <a:bodyPr/>
    <a:lstStyle/>
    <a:p>
      <a:pPr>
        <a:defRPr sz="1600">
          <a:latin typeface="Arial"/>
          <a:cs typeface="Arial"/>
        </a:defRPr>
      </a:pPr>
      <a:endParaRPr lang="it-IT"/>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ndard"/>
        <c:varyColors val="0"/>
        <c:ser>
          <c:idx val="0"/>
          <c:order val="0"/>
          <c:spPr>
            <a:ln w="28575" cap="rnd">
              <a:solidFill>
                <a:schemeClr val="accent1"/>
              </a:solidFill>
              <a:round/>
            </a:ln>
            <a:effectLst/>
          </c:spPr>
          <c:marker>
            <c:symbol val="none"/>
          </c:marker>
          <c:val>
            <c:numRef>
              <c:f>DataFig3!$AJ$8:$AJ$24</c:f>
              <c:numCache>
                <c:formatCode>0.0%</c:formatCode>
                <c:ptCount val="17"/>
                <c:pt idx="0">
                  <c:v>0.15370295200973955</c:v>
                </c:pt>
                <c:pt idx="1">
                  <c:v>0.15241700826801566</c:v>
                </c:pt>
                <c:pt idx="2">
                  <c:v>0.14281969550811557</c:v>
                </c:pt>
                <c:pt idx="3">
                  <c:v>0.14467203684244773</c:v>
                </c:pt>
                <c:pt idx="4">
                  <c:v>0.15336915406094767</c:v>
                </c:pt>
                <c:pt idx="5">
                  <c:v>0.16030427958035678</c:v>
                </c:pt>
                <c:pt idx="6">
                  <c:v>0.16516293064199711</c:v>
                </c:pt>
                <c:pt idx="7">
                  <c:v>0.17468240110603914</c:v>
                </c:pt>
                <c:pt idx="8">
                  <c:v>0.18910611322521326</c:v>
                </c:pt>
                <c:pt idx="9">
                  <c:v>0.1904261489892865</c:v>
                </c:pt>
                <c:pt idx="10">
                  <c:v>0.20697067976663855</c:v>
                </c:pt>
                <c:pt idx="11">
                  <c:v>0.20094082440983713</c:v>
                </c:pt>
                <c:pt idx="12">
                  <c:v>0.21279789805750549</c:v>
                </c:pt>
                <c:pt idx="13">
                  <c:v>0.19949005596162539</c:v>
                </c:pt>
                <c:pt idx="14">
                  <c:v>0.20054356247757571</c:v>
                </c:pt>
                <c:pt idx="15">
                  <c:v>0.19942926549121198</c:v>
                </c:pt>
                <c:pt idx="16">
                  <c:v>0.19610738356232638</c:v>
                </c:pt>
              </c:numCache>
            </c:numRef>
          </c:val>
          <c:smooth val="0"/>
          <c:extLst>
            <c:ext xmlns:c16="http://schemas.microsoft.com/office/drawing/2014/chart" uri="{C3380CC4-5D6E-409C-BE32-E72D297353CC}">
              <c16:uniqueId val="{00000000-B307-8041-BAEF-A3783F37E72D}"/>
            </c:ext>
          </c:extLst>
        </c:ser>
        <c:ser>
          <c:idx val="1"/>
          <c:order val="1"/>
          <c:spPr>
            <a:ln w="28575" cap="rnd">
              <a:solidFill>
                <a:schemeClr val="accent2"/>
              </a:solidFill>
              <a:round/>
            </a:ln>
            <a:effectLst/>
          </c:spPr>
          <c:marker>
            <c:symbol val="none"/>
          </c:marker>
          <c:val>
            <c:numRef>
              <c:f>DataFig3!$AK$8:$AK$24</c:f>
              <c:numCache>
                <c:formatCode>0.0%</c:formatCode>
                <c:ptCount val="17"/>
                <c:pt idx="0">
                  <c:v>0.16131610382611328</c:v>
                </c:pt>
                <c:pt idx="1">
                  <c:v>0.15996370853705599</c:v>
                </c:pt>
                <c:pt idx="2">
                  <c:v>0.14843699292321091</c:v>
                </c:pt>
                <c:pt idx="3">
                  <c:v>0.14369210631844692</c:v>
                </c:pt>
                <c:pt idx="4">
                  <c:v>0.15485249263931344</c:v>
                </c:pt>
                <c:pt idx="5">
                  <c:v>0.15696960839166013</c:v>
                </c:pt>
                <c:pt idx="6">
                  <c:v>0.16751645874731871</c:v>
                </c:pt>
                <c:pt idx="7">
                  <c:v>0.17910571421959687</c:v>
                </c:pt>
                <c:pt idx="8">
                  <c:v>0.18086099093523761</c:v>
                </c:pt>
                <c:pt idx="9">
                  <c:v>0.18091468472554792</c:v>
                </c:pt>
                <c:pt idx="10">
                  <c:v>0.19174546705181833</c:v>
                </c:pt>
                <c:pt idx="11">
                  <c:v>0.18413927904807434</c:v>
                </c:pt>
                <c:pt idx="12">
                  <c:v>0.18966626846939716</c:v>
                </c:pt>
                <c:pt idx="13">
                  <c:v>0.17860944265920484</c:v>
                </c:pt>
                <c:pt idx="14">
                  <c:v>0.18250885580897708</c:v>
                </c:pt>
                <c:pt idx="15">
                  <c:v>0.18143220600237903</c:v>
                </c:pt>
                <c:pt idx="16">
                  <c:v>0.17829205914066676</c:v>
                </c:pt>
              </c:numCache>
            </c:numRef>
          </c:val>
          <c:smooth val="0"/>
          <c:extLst>
            <c:ext xmlns:c16="http://schemas.microsoft.com/office/drawing/2014/chart" uri="{C3380CC4-5D6E-409C-BE32-E72D297353CC}">
              <c16:uniqueId val="{00000001-B307-8041-BAEF-A3783F37E72D}"/>
            </c:ext>
          </c:extLst>
        </c:ser>
        <c:ser>
          <c:idx val="2"/>
          <c:order val="2"/>
          <c:spPr>
            <a:ln w="28575" cap="rnd">
              <a:solidFill>
                <a:schemeClr val="accent3"/>
              </a:solidFill>
              <a:round/>
            </a:ln>
            <a:effectLst/>
          </c:spPr>
          <c:marker>
            <c:symbol val="none"/>
          </c:marker>
          <c:val>
            <c:numRef>
              <c:f>DataFig3!$AH$8:$AH$24</c:f>
              <c:numCache>
                <c:formatCode>0.0%</c:formatCode>
                <c:ptCount val="17"/>
                <c:pt idx="0">
                  <c:v>0.16184714</c:v>
                </c:pt>
                <c:pt idx="1">
                  <c:v>0.15832244000000001</c:v>
                </c:pt>
                <c:pt idx="2">
                  <c:v>0.14213735</c:v>
                </c:pt>
                <c:pt idx="3">
                  <c:v>0.14104623999999999</c:v>
                </c:pt>
                <c:pt idx="4">
                  <c:v>0.14322212000000001</c:v>
                </c:pt>
                <c:pt idx="5">
                  <c:v>0.14944099</c:v>
                </c:pt>
                <c:pt idx="6">
                  <c:v>0.15724294</c:v>
                </c:pt>
                <c:pt idx="7">
                  <c:v>0.16518856000000001</c:v>
                </c:pt>
                <c:pt idx="8">
                  <c:v>0.16917289999999999</c:v>
                </c:pt>
                <c:pt idx="9">
                  <c:v>0.15473471999999999</c:v>
                </c:pt>
                <c:pt idx="10">
                  <c:v>0.16824716000000001</c:v>
                </c:pt>
                <c:pt idx="11">
                  <c:v>0.16164828000000001</c:v>
                </c:pt>
                <c:pt idx="12">
                  <c:v>0.17261380000000001</c:v>
                </c:pt>
                <c:pt idx="13">
                  <c:v>0.15388694</c:v>
                </c:pt>
                <c:pt idx="14">
                  <c:v>0.16083664</c:v>
                </c:pt>
                <c:pt idx="15">
                  <c:v>0.16136242000000001</c:v>
                </c:pt>
                <c:pt idx="16">
                  <c:v>0.15901999</c:v>
                </c:pt>
              </c:numCache>
            </c:numRef>
          </c:val>
          <c:smooth val="0"/>
          <c:extLst>
            <c:ext xmlns:c16="http://schemas.microsoft.com/office/drawing/2014/chart" uri="{C3380CC4-5D6E-409C-BE32-E72D297353CC}">
              <c16:uniqueId val="{00000002-B307-8041-BAEF-A3783F37E72D}"/>
            </c:ext>
          </c:extLst>
        </c:ser>
        <c:ser>
          <c:idx val="3"/>
          <c:order val="3"/>
          <c:spPr>
            <a:ln w="28575" cap="rnd">
              <a:solidFill>
                <a:schemeClr val="accent4"/>
              </a:solidFill>
              <a:round/>
            </a:ln>
            <a:effectLst/>
          </c:spPr>
          <c:marker>
            <c:symbol val="none"/>
          </c:marker>
          <c:val>
            <c:numRef>
              <c:f>DataFig3!$AI$8:$AI$24</c:f>
              <c:numCache>
                <c:formatCode>0.0%</c:formatCode>
                <c:ptCount val="17"/>
                <c:pt idx="0">
                  <c:v>0.16520056</c:v>
                </c:pt>
                <c:pt idx="1">
                  <c:v>0.16426263999999999</c:v>
                </c:pt>
                <c:pt idx="2">
                  <c:v>0.14771740999999999</c:v>
                </c:pt>
                <c:pt idx="3">
                  <c:v>0.14652362999999999</c:v>
                </c:pt>
                <c:pt idx="4">
                  <c:v>0.14740643</c:v>
                </c:pt>
                <c:pt idx="5">
                  <c:v>0.15337421000000001</c:v>
                </c:pt>
                <c:pt idx="6">
                  <c:v>0.16063440000000001</c:v>
                </c:pt>
                <c:pt idx="7">
                  <c:v>0.16995687000000001</c:v>
                </c:pt>
                <c:pt idx="8">
                  <c:v>0.18080966000000001</c:v>
                </c:pt>
                <c:pt idx="9">
                  <c:v>0.16743524000000001</c:v>
                </c:pt>
                <c:pt idx="10">
                  <c:v>0.1785911</c:v>
                </c:pt>
                <c:pt idx="11">
                  <c:v>0.17562684000000001</c:v>
                </c:pt>
                <c:pt idx="12">
                  <c:v>0.19705307999999999</c:v>
                </c:pt>
                <c:pt idx="13">
                  <c:v>0.16866359</c:v>
                </c:pt>
                <c:pt idx="14">
                  <c:v>0.17254285</c:v>
                </c:pt>
                <c:pt idx="15">
                  <c:v>0.17564081000000001</c:v>
                </c:pt>
                <c:pt idx="16">
                  <c:v>0.17561214999999999</c:v>
                </c:pt>
              </c:numCache>
            </c:numRef>
          </c:val>
          <c:smooth val="0"/>
          <c:extLst>
            <c:ext xmlns:c16="http://schemas.microsoft.com/office/drawing/2014/chart" uri="{C3380CC4-5D6E-409C-BE32-E72D297353CC}">
              <c16:uniqueId val="{00000003-B307-8041-BAEF-A3783F37E72D}"/>
            </c:ext>
          </c:extLst>
        </c:ser>
        <c:dLbls>
          <c:showLegendKey val="0"/>
          <c:showVal val="0"/>
          <c:showCatName val="0"/>
          <c:showSerName val="0"/>
          <c:showPercent val="0"/>
          <c:showBubbleSize val="0"/>
        </c:dLbls>
        <c:smooth val="0"/>
        <c:axId val="-2044491288"/>
        <c:axId val="-2044487672"/>
      </c:lineChart>
      <c:catAx>
        <c:axId val="-20444912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044487672"/>
        <c:crosses val="autoZero"/>
        <c:auto val="1"/>
        <c:lblAlgn val="ctr"/>
        <c:lblOffset val="100"/>
        <c:noMultiLvlLbl val="0"/>
      </c:catAx>
      <c:valAx>
        <c:axId val="-20444876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044491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29.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1.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3.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5.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7.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39.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43.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45.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46.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47.xml"/></Relationships>
</file>

<file path=xl/chartsheets/_rels/sheet26.xml.rels><?xml version="1.0" encoding="UTF-8" standalone="yes"?>
<Relationships xmlns="http://schemas.openxmlformats.org/package/2006/relationships"><Relationship Id="rId1" Type="http://schemas.openxmlformats.org/officeDocument/2006/relationships/drawing" Target="../drawings/drawing48.xml"/></Relationships>
</file>

<file path=xl/chartsheets/_rels/sheet27.xml.rels><?xml version="1.0" encoding="UTF-8" standalone="yes"?>
<Relationships xmlns="http://schemas.openxmlformats.org/package/2006/relationships"><Relationship Id="rId1" Type="http://schemas.openxmlformats.org/officeDocument/2006/relationships/drawing" Target="../drawings/drawing49.xml"/></Relationships>
</file>

<file path=xl/chartsheets/_rels/sheet28.xml.rels><?xml version="1.0" encoding="UTF-8" standalone="yes"?>
<Relationships xmlns="http://schemas.openxmlformats.org/package/2006/relationships"><Relationship Id="rId1" Type="http://schemas.openxmlformats.org/officeDocument/2006/relationships/drawing" Target="../drawings/drawing50.xml"/></Relationships>
</file>

<file path=xl/chartsheets/_rels/sheet29.xml.rels><?xml version="1.0" encoding="UTF-8" standalone="yes"?>
<Relationships xmlns="http://schemas.openxmlformats.org/package/2006/relationships"><Relationship Id="rId1" Type="http://schemas.openxmlformats.org/officeDocument/2006/relationships/drawing" Target="../drawings/drawing51.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0.xml.rels><?xml version="1.0" encoding="UTF-8" standalone="yes"?>
<Relationships xmlns="http://schemas.openxmlformats.org/package/2006/relationships"><Relationship Id="rId1" Type="http://schemas.openxmlformats.org/officeDocument/2006/relationships/drawing" Target="../drawings/drawing53.xml"/></Relationships>
</file>

<file path=xl/chartsheets/_rels/sheet31.xml.rels><?xml version="1.0" encoding="UTF-8" standalone="yes"?>
<Relationships xmlns="http://schemas.openxmlformats.org/package/2006/relationships"><Relationship Id="rId1" Type="http://schemas.openxmlformats.org/officeDocument/2006/relationships/drawing" Target="../drawings/drawing55.xml"/></Relationships>
</file>

<file path=xl/chartsheets/_rels/sheet32.xml.rels><?xml version="1.0" encoding="UTF-8" standalone="yes"?>
<Relationships xmlns="http://schemas.openxmlformats.org/package/2006/relationships"><Relationship Id="rId1" Type="http://schemas.openxmlformats.org/officeDocument/2006/relationships/drawing" Target="../drawings/drawing57.xml"/></Relationships>
</file>

<file path=xl/chartsheets/_rels/sheet33.xml.rels><?xml version="1.0" encoding="UTF-8" standalone="yes"?>
<Relationships xmlns="http://schemas.openxmlformats.org/package/2006/relationships"><Relationship Id="rId1" Type="http://schemas.openxmlformats.org/officeDocument/2006/relationships/drawing" Target="../drawings/drawing59.xml"/></Relationships>
</file>

<file path=xl/chartsheets/_rels/sheet34.xml.rels><?xml version="1.0" encoding="UTF-8" standalone="yes"?>
<Relationships xmlns="http://schemas.openxmlformats.org/package/2006/relationships"><Relationship Id="rId1" Type="http://schemas.openxmlformats.org/officeDocument/2006/relationships/drawing" Target="../drawings/drawing61.xml"/></Relationships>
</file>

<file path=xl/chartsheets/_rels/sheet35.xml.rels><?xml version="1.0" encoding="UTF-8" standalone="yes"?>
<Relationships xmlns="http://schemas.openxmlformats.org/package/2006/relationships"><Relationship Id="rId1" Type="http://schemas.openxmlformats.org/officeDocument/2006/relationships/drawing" Target="../drawings/drawing63.xml"/></Relationships>
</file>

<file path=xl/chartsheets/_rels/sheet36.xml.rels><?xml version="1.0" encoding="UTF-8" standalone="yes"?>
<Relationships xmlns="http://schemas.openxmlformats.org/package/2006/relationships"><Relationship Id="rId1" Type="http://schemas.openxmlformats.org/officeDocument/2006/relationships/drawing" Target="../drawings/drawing65.xml"/></Relationships>
</file>

<file path=xl/chartsheets/_rels/sheet37.xml.rels><?xml version="1.0" encoding="UTF-8" standalone="yes"?>
<Relationships xmlns="http://schemas.openxmlformats.org/package/2006/relationships"><Relationship Id="rId1" Type="http://schemas.openxmlformats.org/officeDocument/2006/relationships/drawing" Target="../drawings/drawing67.xml"/></Relationships>
</file>

<file path=xl/chartsheets/_rels/sheet38.xml.rels><?xml version="1.0" encoding="UTF-8" standalone="yes"?>
<Relationships xmlns="http://schemas.openxmlformats.org/package/2006/relationships"><Relationship Id="rId1" Type="http://schemas.openxmlformats.org/officeDocument/2006/relationships/drawing" Target="../drawings/drawing68.xml"/></Relationships>
</file>

<file path=xl/chartsheets/_rels/sheet39.xml.rels><?xml version="1.0" encoding="UTF-8" standalone="yes"?>
<Relationships xmlns="http://schemas.openxmlformats.org/package/2006/relationships"><Relationship Id="rId1" Type="http://schemas.openxmlformats.org/officeDocument/2006/relationships/drawing" Target="../drawings/drawing70.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0.xml.rels><?xml version="1.0" encoding="UTF-8" standalone="yes"?>
<Relationships xmlns="http://schemas.openxmlformats.org/package/2006/relationships"><Relationship Id="rId1" Type="http://schemas.openxmlformats.org/officeDocument/2006/relationships/drawing" Target="../drawings/drawing72.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0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200-000000000000}">
  <sheetPr/>
  <sheetViews>
    <sheetView workbookViewId="0"/>
  </sheetViews>
  <pageMargins left="0.75" right="0.75" top="1" bottom="1" header="0.5" footer="0.5"/>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4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6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7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8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A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B00-000000000000}">
  <sheetPr/>
  <sheetViews>
    <sheetView workbookViewId="0"/>
  </sheetViews>
  <pageMargins left="0.75" right="0.75" top="1" bottom="1" header="0.5" footer="0.5"/>
  <pageSetup orientation="landscape" horizontalDpi="4294967292" verticalDpi="4294967292"/>
  <drawing r:id="rId1"/>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C00-000000000000}">
  <sheetPr/>
  <sheetViews>
    <sheetView workbookViewId="0"/>
  </sheetViews>
  <pageMargins left="0.75" right="0.75" top="1" bottom="1" header="0.5" footer="0.5"/>
  <pageSetup orientation="landscape" horizontalDpi="4294967292" verticalDpi="4294967292"/>
  <drawing r:id="rId1"/>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D00-000000000000}">
  <sheetPr/>
  <sheetViews>
    <sheetView workbookViewId="0"/>
  </sheetViews>
  <pageMargins left="0.75" right="0.75" top="1" bottom="1" header="0.5" footer="0.5"/>
  <pageSetup orientation="landscape" horizontalDpi="4294967292" verticalDpi="4294967292"/>
  <drawing r:id="rId1"/>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E00-000000000000}">
  <sheetPr/>
  <sheetViews>
    <sheetView workbookViewId="0"/>
  </sheetViews>
  <pageMargins left="0.75" right="0.75" top="1" bottom="1" header="0.5" footer="0.5"/>
  <pageSetup orientation="landscape" horizontalDpi="4294967292" verticalDpi="4294967292"/>
  <drawing r:id="rId1"/>
</chartsheet>
</file>

<file path=xl/chartsheets/sheet2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F00-000000000000}">
  <sheetPr/>
  <sheetViews>
    <sheetView workbookViewId="0"/>
  </sheetViews>
  <pageMargins left="0.75" right="0.75" top="1" bottom="1" header="0.5" footer="0.5"/>
  <pageSetup orientation="landscape" horizontalDpi="4294967292" verticalDpi="4294967292"/>
  <drawing r:id="rId1"/>
</chartsheet>
</file>

<file path=xl/chartsheets/sheet2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000-000000000000}">
  <sheetPr/>
  <sheetViews>
    <sheetView workbookViewId="0"/>
  </sheetViews>
  <pageMargins left="0.75" right="0.75" top="1" bottom="1" header="0.5" footer="0.5"/>
  <pageSetup orientation="landscape" horizontalDpi="4294967292" verticalDpi="4294967292"/>
  <drawing r:id="rId1"/>
</chartsheet>
</file>

<file path=xl/chartsheets/sheet2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1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2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2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3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300-000000000000}">
  <sheetPr/>
  <sheetViews>
    <sheetView workbookViewId="0"/>
  </sheetViews>
  <pageMargins left="0.75" right="0" top="1" bottom="1" header="0.5" footer="0.5"/>
  <pageSetup orientation="landscape" horizontalDpi="4294967292" verticalDpi="4294967292"/>
  <drawing r:id="rId1"/>
</chartsheet>
</file>

<file path=xl/chartsheets/sheet3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400-000000000000}">
  <sheetPr/>
  <sheetViews>
    <sheetView workbookViewId="0"/>
  </sheetViews>
  <pageMargins left="0.75" right="0" top="1" bottom="1" header="0.5" footer="0.5"/>
  <pageSetup orientation="landscape" horizontalDpi="4294967292" verticalDpi="4294967292"/>
  <drawing r:id="rId1"/>
</chartsheet>
</file>

<file path=xl/chartsheets/sheet3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500-000000000000}">
  <sheetPr/>
  <sheetViews>
    <sheetView workbookViewId="0"/>
  </sheetViews>
  <pageMargins left="0.75" right="0" top="1" bottom="1" header="0.5" footer="0.5"/>
  <pageSetup orientation="landscape" horizontalDpi="4294967292" verticalDpi="4294967292"/>
  <drawing r:id="rId1"/>
</chartsheet>
</file>

<file path=xl/chartsheets/sheet3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600-000000000000}">
  <sheetPr/>
  <sheetViews>
    <sheetView workbookViewId="0"/>
  </sheetViews>
  <pageMargins left="0.75" right="0" top="1" bottom="1" header="0.5" footer="0.5"/>
  <pageSetup orientation="landscape" horizontalDpi="4294967292" verticalDpi="4294967292"/>
  <drawing r:id="rId1"/>
</chartsheet>
</file>

<file path=xl/chartsheets/sheet3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700-000000000000}">
  <sheetPr/>
  <sheetViews>
    <sheetView workbookViewId="0"/>
  </sheetViews>
  <pageMargins left="0.75" right="0" top="1" bottom="1" header="0.5" footer="0.5"/>
  <pageSetup orientation="landscape" horizontalDpi="4294967292" verticalDpi="4294967292"/>
  <drawing r:id="rId1"/>
</chartsheet>
</file>

<file path=xl/chartsheets/sheet3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800-000000000000}">
  <sheetPr/>
  <sheetViews>
    <sheetView workbookViewId="0"/>
  </sheetViews>
  <pageMargins left="0.75" right="0" top="1" bottom="1" header="0.5" footer="0.5"/>
  <pageSetup orientation="landscape" horizontalDpi="4294967292" verticalDpi="4294967292"/>
  <drawing r:id="rId1"/>
</chartsheet>
</file>

<file path=xl/chartsheets/sheet3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900-000000000000}">
  <sheetPr/>
  <sheetViews>
    <sheetView workbookViewId="0"/>
  </sheetViews>
  <pageMargins left="0.75" right="0" top="1" bottom="1" header="0.5" footer="0.5"/>
  <pageSetup orientation="landscape" horizontalDpi="4294967292" verticalDpi="4294967292"/>
  <drawing r:id="rId1"/>
</chartsheet>
</file>

<file path=xl/chartsheets/sheet3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A00-000000000000}">
  <sheetPr/>
  <sheetViews>
    <sheetView workbookViewId="0"/>
  </sheetViews>
  <pageMargins left="0.75" right="0" top="1" bottom="1" header="0.5" footer="0.5"/>
  <pageSetup orientation="landscape" horizontalDpi="4294967292" verticalDpi="4294967292"/>
  <drawing r:id="rId1"/>
</chartsheet>
</file>

<file path=xl/chartsheets/sheet3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B00-000000000000}">
  <sheetPr/>
  <sheetViews>
    <sheetView workbookViewId="0"/>
  </sheetViews>
  <pageMargins left="0.75" right="0" top="1" bottom="1" header="0.5" footer="0.5"/>
  <pageSetup orientation="landscape" horizontalDpi="4294967292" verticalDpi="4294967292"/>
  <drawing r:id="rId1"/>
</chartsheet>
</file>

<file path=xl/chartsheets/sheet3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C00-000000000000}">
  <sheetPr/>
  <sheetViews>
    <sheetView workbookViewId="0"/>
  </sheetViews>
  <pageMargins left="0.75" right="0" top="1" bottom="1" header="0.5" footer="0.5"/>
  <pageSetup orientation="landscape" horizontalDpi="4294967292" verticalDpi="4294967292"/>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4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D00-000000000000}">
  <sheetPr/>
  <sheetViews>
    <sheetView workbookViewId="0"/>
  </sheetViews>
  <pageMargins left="0.75" right="0" top="1" bottom="1" header="0.5" footer="0.5"/>
  <pageSetup orientation="landscape" horizontalDpi="4294967292" verticalDpi="4294967292"/>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orientation="landscape" horizontalDpi="4294967292" verticalDpi="4294967292"/>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workbookViewId="0"/>
  </sheetViews>
  <pageMargins left="0.75000000000000011" right="0.75000000000000011" top="1" bottom="1" header="0.5" footer="0.5"/>
  <pageSetup paperSize="9" orientation="landscape" horizontalDpi="4294967292" verticalDpi="4294967292"/>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sheetViews>
    <sheetView workbookViewId="0"/>
  </sheetViews>
  <pageMargins left="0.75" right="0" top="1" bottom="1" header="0.5" footer="0.5"/>
  <pageSetup orientation="landscape" horizontalDpi="4294967292" verticalDpi="4294967292"/>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sheetViews>
    <sheetView workbookViewId="0"/>
  </sheetViews>
  <pageMargins left="0.75" right="0" top="1" bottom="1" header="0.5" footer="0.5"/>
  <pageSetup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6286500" cy="811530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37</xdr:col>
      <xdr:colOff>609600</xdr:colOff>
      <xdr:row>5</xdr:row>
      <xdr:rowOff>57150</xdr:rowOff>
    </xdr:from>
    <xdr:to>
      <xdr:col>42</xdr:col>
      <xdr:colOff>419100</xdr:colOff>
      <xdr:row>18</xdr:row>
      <xdr:rowOff>158750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0.77103</cdr:x>
      <cdr:y>0.58145</cdr:y>
    </cdr:from>
    <cdr:to>
      <cdr:x>0.99448</cdr:x>
      <cdr:y>0.68552</cdr:y>
    </cdr:to>
    <cdr:sp macro="" textlink="">
      <cdr:nvSpPr>
        <cdr:cNvPr id="3" name="Rectangle 1"/>
        <cdr:cNvSpPr/>
      </cdr:nvSpPr>
      <cdr:spPr>
        <a:xfrm xmlns:a="http://schemas.openxmlformats.org/drawingml/2006/main">
          <a:off x="7099259" y="3263911"/>
          <a:ext cx="2057416" cy="5841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2. Noise smoothing</a:t>
          </a:r>
          <a:endParaRPr lang="fr-FR" sz="1600">
            <a:solidFill>
              <a:schemeClr val="tx1"/>
            </a:solidFill>
            <a:effectLst/>
            <a:latin typeface="Arial"/>
            <a:cs typeface="Arial"/>
          </a:endParaRPr>
        </a:p>
      </cdr:txBody>
    </cdr:sp>
  </cdr:relSizeAnchor>
  <cdr:relSizeAnchor xmlns:cdr="http://schemas.openxmlformats.org/drawingml/2006/chartDrawing">
    <cdr:from>
      <cdr:x>0.48138</cdr:x>
      <cdr:y>0.08597</cdr:y>
    </cdr:from>
    <cdr:to>
      <cdr:x>0.92</cdr:x>
      <cdr:y>0.17647</cdr:y>
    </cdr:to>
    <cdr:sp macro="" textlink="">
      <cdr:nvSpPr>
        <cdr:cNvPr id="6" name="Rectangle 1"/>
        <cdr:cNvSpPr/>
      </cdr:nvSpPr>
      <cdr:spPr>
        <a:xfrm xmlns:a="http://schemas.openxmlformats.org/drawingml/2006/main">
          <a:off x="4432301" y="482570"/>
          <a:ext cx="4038600" cy="50803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4. From individuals to family tax units </a:t>
          </a:r>
          <a:endParaRPr lang="fr-FR" sz="1600">
            <a:solidFill>
              <a:schemeClr val="tx1"/>
            </a:solidFill>
            <a:effectLst/>
            <a:latin typeface="Arial"/>
            <a:cs typeface="Arial"/>
          </a:endParaRPr>
        </a:p>
      </cdr:txBody>
    </cdr:sp>
  </cdr:relSizeAnchor>
  <cdr:relSizeAnchor xmlns:cdr="http://schemas.openxmlformats.org/drawingml/2006/chartDrawing">
    <cdr:from>
      <cdr:x>0.29104</cdr:x>
      <cdr:y>0.21267</cdr:y>
    </cdr:from>
    <cdr:to>
      <cdr:x>0.64276</cdr:x>
      <cdr:y>0.32127</cdr:y>
    </cdr:to>
    <cdr:sp macro="" textlink="">
      <cdr:nvSpPr>
        <cdr:cNvPr id="7" name="Rectangle 2"/>
        <cdr:cNvSpPr/>
      </cdr:nvSpPr>
      <cdr:spPr>
        <a:xfrm xmlns:a="http://schemas.openxmlformats.org/drawingml/2006/main">
          <a:off x="2679749" y="1193825"/>
          <a:ext cx="3238451" cy="6095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3. Using Chetty et al. (2016) mortality differential</a:t>
          </a:r>
          <a:endParaRPr lang="fr-FR" sz="1600">
            <a:solidFill>
              <a:schemeClr val="tx1"/>
            </a:solidFill>
            <a:effectLst/>
            <a:latin typeface="Arial"/>
            <a:cs typeface="Arial"/>
          </a:endParaRPr>
        </a:p>
      </cdr:txBody>
    </cdr:sp>
  </cdr:relSizeAnchor>
  <cdr:relSizeAnchor xmlns:cdr="http://schemas.openxmlformats.org/drawingml/2006/chartDrawing">
    <cdr:from>
      <cdr:x>0.74896</cdr:x>
      <cdr:y>0.14254</cdr:y>
    </cdr:from>
    <cdr:to>
      <cdr:x>0.85655</cdr:x>
      <cdr:y>0.18552</cdr:y>
    </cdr:to>
    <cdr:cxnSp macro="">
      <cdr:nvCxnSpPr>
        <cdr:cNvPr id="8" name="Connecteur droit avec flèche 7">
          <a:extLst xmlns:a="http://schemas.openxmlformats.org/drawingml/2006/main">
            <a:ext uri="{FF2B5EF4-FFF2-40B4-BE49-F238E27FC236}">
              <a16:creationId xmlns:a16="http://schemas.microsoft.com/office/drawing/2014/main" id="{69F11720-7383-3C4C-9B5C-7206B0EC0AFE}"/>
            </a:ext>
          </a:extLst>
        </cdr:cNvPr>
        <cdr:cNvCxnSpPr/>
      </cdr:nvCxnSpPr>
      <cdr:spPr>
        <a:xfrm xmlns:a="http://schemas.openxmlformats.org/drawingml/2006/main">
          <a:off x="6896081" y="800107"/>
          <a:ext cx="990619" cy="241293"/>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0.85655</cdr:x>
      <cdr:y>0.42986</cdr:y>
    </cdr:from>
    <cdr:to>
      <cdr:x>0.86345</cdr:x>
      <cdr:y>0.57466</cdr:y>
    </cdr:to>
    <cdr:cxnSp macro="">
      <cdr:nvCxnSpPr>
        <cdr:cNvPr id="9" name="Connecteur droit avec flèche 7">
          <a:extLst xmlns:a="http://schemas.openxmlformats.org/drawingml/2006/main">
            <a:ext uri="{FF2B5EF4-FFF2-40B4-BE49-F238E27FC236}">
              <a16:creationId xmlns:a16="http://schemas.microsoft.com/office/drawing/2014/main" id="{7DE4DDAA-B31A-2C48-9F56-372CB550A930}"/>
            </a:ext>
          </a:extLst>
        </cdr:cNvPr>
        <cdr:cNvCxnSpPr/>
      </cdr:nvCxnSpPr>
      <cdr:spPr>
        <a:xfrm xmlns:a="http://schemas.openxmlformats.org/drawingml/2006/main" flipV="1">
          <a:off x="7886684" y="2413000"/>
          <a:ext cx="63516" cy="812796"/>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0.60828</cdr:x>
      <cdr:y>0.52036</cdr:y>
    </cdr:from>
    <cdr:to>
      <cdr:x>0.70897</cdr:x>
      <cdr:y>0.54977</cdr:y>
    </cdr:to>
    <cdr:cxnSp macro="">
      <cdr:nvCxnSpPr>
        <cdr:cNvPr id="11" name="Connecteur droit avec flèche 7">
          <a:extLst xmlns:a="http://schemas.openxmlformats.org/drawingml/2006/main">
            <a:ext uri="{FF2B5EF4-FFF2-40B4-BE49-F238E27FC236}">
              <a16:creationId xmlns:a16="http://schemas.microsoft.com/office/drawing/2014/main" id="{0C56FCCA-4C4E-FB43-8EFB-52845709D6F9}"/>
            </a:ext>
          </a:extLst>
        </cdr:cNvPr>
        <cdr:cNvCxnSpPr/>
      </cdr:nvCxnSpPr>
      <cdr:spPr>
        <a:xfrm xmlns:a="http://schemas.openxmlformats.org/drawingml/2006/main" flipV="1">
          <a:off x="5600700" y="2921000"/>
          <a:ext cx="927100" cy="1651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0.57103</cdr:x>
      <cdr:y>0.27376</cdr:y>
    </cdr:from>
    <cdr:to>
      <cdr:x>0.65517</cdr:x>
      <cdr:y>0.31222</cdr:y>
    </cdr:to>
    <cdr:cxnSp macro="">
      <cdr:nvCxnSpPr>
        <cdr:cNvPr id="15" name="Connecteur droit avec flèche 7">
          <a:extLst xmlns:a="http://schemas.openxmlformats.org/drawingml/2006/main">
            <a:ext uri="{FF2B5EF4-FFF2-40B4-BE49-F238E27FC236}">
              <a16:creationId xmlns:a16="http://schemas.microsoft.com/office/drawing/2014/main" id="{EA5DFC90-56B6-C44A-9909-F7745764697A}"/>
            </a:ext>
          </a:extLst>
        </cdr:cNvPr>
        <cdr:cNvCxnSpPr/>
      </cdr:nvCxnSpPr>
      <cdr:spPr>
        <a:xfrm xmlns:a="http://schemas.openxmlformats.org/drawingml/2006/main">
          <a:off x="5257800" y="1536700"/>
          <a:ext cx="774678" cy="215901"/>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0.51448</cdr:x>
      <cdr:y>0.54751</cdr:y>
    </cdr:from>
    <cdr:to>
      <cdr:x>0.74759</cdr:x>
      <cdr:y>0.74208</cdr:y>
    </cdr:to>
    <cdr:sp macro="" textlink="">
      <cdr:nvSpPr>
        <cdr:cNvPr id="10" name="Rectangle 9"/>
        <cdr:cNvSpPr/>
      </cdr:nvSpPr>
      <cdr:spPr>
        <a:xfrm xmlns:a="http://schemas.openxmlformats.org/drawingml/2006/main">
          <a:off x="4737100" y="3073400"/>
          <a:ext cx="2146300" cy="10922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1. Kopczuk and Saez (2004) raw series and update </a:t>
          </a:r>
          <a:endParaRPr lang="fr-FR" sz="1600">
            <a:solidFill>
              <a:schemeClr val="tx1"/>
            </a:solidFill>
            <a:effectLst/>
            <a:latin typeface="Arial"/>
            <a:cs typeface="Arial"/>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3</xdr:col>
      <xdr:colOff>298450</xdr:colOff>
      <xdr:row>2</xdr:row>
      <xdr:rowOff>69850</xdr:rowOff>
    </xdr:from>
    <xdr:to>
      <xdr:col>8</xdr:col>
      <xdr:colOff>107950</xdr:colOff>
      <xdr:row>16</xdr:row>
      <xdr:rowOff>146050</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0.84388</cdr:x>
      <cdr:y>1.71547E-7</cdr:y>
    </cdr:from>
    <cdr:to>
      <cdr:x>1</cdr:x>
      <cdr:y>0.17211</cdr:y>
    </cdr:to>
    <cdr:sp macro="" textlink="">
      <cdr:nvSpPr>
        <cdr:cNvPr id="2" name="Rectangle 1"/>
        <cdr:cNvSpPr/>
      </cdr:nvSpPr>
      <cdr:spPr>
        <a:xfrm xmlns:a="http://schemas.openxmlformats.org/drawingml/2006/main">
          <a:off x="7620000" y="1"/>
          <a:ext cx="1409700" cy="10033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Palatino"/>
              <a:cs typeface="Palatino"/>
            </a:rPr>
            <a:t>with Sanders</a:t>
          </a:r>
        </a:p>
        <a:p xmlns:a="http://schemas.openxmlformats.org/drawingml/2006/main">
          <a:r>
            <a:rPr lang="fr-FR" sz="1600">
              <a:solidFill>
                <a:schemeClr val="tx1"/>
              </a:solidFill>
              <a:effectLst/>
              <a:latin typeface="Palatino"/>
              <a:cs typeface="Palatino"/>
            </a:rPr>
            <a:t>wealth tax</a:t>
          </a:r>
        </a:p>
      </cdr:txBody>
    </cdr:sp>
  </cdr:relSizeAnchor>
  <cdr:relSizeAnchor xmlns:cdr="http://schemas.openxmlformats.org/drawingml/2006/chartDrawing">
    <cdr:from>
      <cdr:x>0.83404</cdr:x>
      <cdr:y>0.51198</cdr:y>
    </cdr:from>
    <cdr:to>
      <cdr:x>1</cdr:x>
      <cdr:y>0.60131</cdr:y>
    </cdr:to>
    <cdr:sp macro="" textlink="">
      <cdr:nvSpPr>
        <cdr:cNvPr id="3" name="Rectangle 2"/>
        <cdr:cNvSpPr/>
      </cdr:nvSpPr>
      <cdr:spPr>
        <a:xfrm xmlns:a="http://schemas.openxmlformats.org/drawingml/2006/main">
          <a:off x="7531100" y="2984500"/>
          <a:ext cx="1498600" cy="52074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Palatino"/>
              <a:cs typeface="Palatino"/>
            </a:rPr>
            <a:t>2018 tax rates</a:t>
          </a:r>
        </a:p>
      </cdr:txBody>
    </cdr:sp>
  </cdr:relSizeAnchor>
  <cdr:relSizeAnchor xmlns:cdr="http://schemas.openxmlformats.org/drawingml/2006/chartDrawing">
    <cdr:from>
      <cdr:x>0.84107</cdr:x>
      <cdr:y>0.25707</cdr:y>
    </cdr:from>
    <cdr:to>
      <cdr:x>1</cdr:x>
      <cdr:y>0.42919</cdr:y>
    </cdr:to>
    <cdr:sp macro="" textlink="">
      <cdr:nvSpPr>
        <cdr:cNvPr id="4" name="Rectangle 1"/>
        <cdr:cNvSpPr/>
      </cdr:nvSpPr>
      <cdr:spPr>
        <a:xfrm xmlns:a="http://schemas.openxmlformats.org/drawingml/2006/main">
          <a:off x="7594600" y="1498559"/>
          <a:ext cx="1435100" cy="10033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Palatino"/>
              <a:cs typeface="Palatino"/>
            </a:rPr>
            <a:t>with Warren</a:t>
          </a:r>
        </a:p>
        <a:p xmlns:a="http://schemas.openxmlformats.org/drawingml/2006/main">
          <a:r>
            <a:rPr lang="fr-FR" sz="1600">
              <a:solidFill>
                <a:schemeClr val="tx1"/>
              </a:solidFill>
              <a:effectLst/>
              <a:latin typeface="Palatino"/>
              <a:cs typeface="Palatino"/>
            </a:rPr>
            <a:t>wealth tax</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0.69761</cdr:x>
      <cdr:y>0.29194</cdr:y>
    </cdr:from>
    <cdr:to>
      <cdr:x>1</cdr:x>
      <cdr:y>0.42265</cdr:y>
    </cdr:to>
    <cdr:sp macro="" textlink="">
      <cdr:nvSpPr>
        <cdr:cNvPr id="3" name="Rectangle 2"/>
        <cdr:cNvSpPr/>
      </cdr:nvSpPr>
      <cdr:spPr>
        <a:xfrm xmlns:a="http://schemas.openxmlformats.org/drawingml/2006/main">
          <a:off x="6299209" y="1701829"/>
          <a:ext cx="2730491" cy="76194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rgbClr val="000000"/>
              </a:solidFill>
              <a:effectLst/>
              <a:latin typeface="Arial"/>
              <a:cs typeface="Arial"/>
            </a:rPr>
            <a:t>With Warren wealth tax (3%</a:t>
          </a:r>
          <a:r>
            <a:rPr lang="fr-FR" sz="1600" baseline="0">
              <a:solidFill>
                <a:srgbClr val="000000"/>
              </a:solidFill>
              <a:effectLst/>
              <a:latin typeface="Arial"/>
              <a:cs typeface="Arial"/>
            </a:rPr>
            <a:t> rate above $1bn)</a:t>
          </a:r>
          <a:endParaRPr lang="fr-FR" sz="1600">
            <a:solidFill>
              <a:srgbClr val="000000"/>
            </a:solidFill>
            <a:effectLst/>
            <a:latin typeface="Arial"/>
            <a:cs typeface="Arial"/>
          </a:endParaRPr>
        </a:p>
      </cdr:txBody>
    </cdr:sp>
  </cdr:relSizeAnchor>
  <cdr:relSizeAnchor xmlns:cdr="http://schemas.openxmlformats.org/drawingml/2006/chartDrawing">
    <cdr:from>
      <cdr:x>0.72433</cdr:x>
      <cdr:y>0.44009</cdr:y>
    </cdr:from>
    <cdr:to>
      <cdr:x>1</cdr:x>
      <cdr:y>0.59913</cdr:y>
    </cdr:to>
    <cdr:sp macro="" textlink="">
      <cdr:nvSpPr>
        <cdr:cNvPr id="4" name="Rectangle 3"/>
        <cdr:cNvSpPr/>
      </cdr:nvSpPr>
      <cdr:spPr>
        <a:xfrm xmlns:a="http://schemas.openxmlformats.org/drawingml/2006/main">
          <a:off x="6540500" y="2565400"/>
          <a:ext cx="2489200" cy="9271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Arial"/>
              <a:cs typeface="Arial"/>
            </a:rPr>
            <a:t>Sanders wealth tax</a:t>
          </a:r>
        </a:p>
        <a:p xmlns:a="http://schemas.openxmlformats.org/drawingml/2006/main">
          <a:pPr algn="ctr"/>
          <a:r>
            <a:rPr lang="fr-FR" sz="1600">
              <a:solidFill>
                <a:schemeClr val="tx1"/>
              </a:solidFill>
              <a:effectLst/>
              <a:latin typeface="Arial"/>
              <a:cs typeface="Arial"/>
            </a:rPr>
            <a:t>(up to 8% </a:t>
          </a:r>
          <a:r>
            <a:rPr lang="fr-FR" sz="1600" baseline="0">
              <a:solidFill>
                <a:schemeClr val="tx1"/>
              </a:solidFill>
              <a:effectLst/>
              <a:latin typeface="Arial"/>
              <a:cs typeface="Arial"/>
            </a:rPr>
            <a:t>above $10bn)</a:t>
          </a:r>
          <a:endParaRPr lang="fr-FR" sz="1600">
            <a:solidFill>
              <a:schemeClr val="tx1"/>
            </a:solidFill>
            <a:effectLst/>
            <a:latin typeface="Arial"/>
            <a:cs typeface="Arial"/>
          </a:endParaRPr>
        </a:p>
      </cdr:txBody>
    </cdr:sp>
  </cdr:relSizeAnchor>
  <cdr:relSizeAnchor xmlns:cdr="http://schemas.openxmlformats.org/drawingml/2006/chartDrawing">
    <cdr:from>
      <cdr:x>0.6526</cdr:x>
      <cdr:y>0.65393</cdr:y>
    </cdr:from>
    <cdr:to>
      <cdr:x>0.99437</cdr:x>
      <cdr:y>0.80392</cdr:y>
    </cdr:to>
    <cdr:sp macro="" textlink="">
      <cdr:nvSpPr>
        <cdr:cNvPr id="6" name="Rectangle 3"/>
        <cdr:cNvSpPr/>
      </cdr:nvSpPr>
      <cdr:spPr>
        <a:xfrm xmlns:a="http://schemas.openxmlformats.org/drawingml/2006/main">
          <a:off x="5892819" y="3811928"/>
          <a:ext cx="3086081" cy="8743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Arial"/>
              <a:cs typeface="Arial"/>
            </a:rPr>
            <a:t>With radical wealth tax</a:t>
          </a:r>
        </a:p>
        <a:p xmlns:a="http://schemas.openxmlformats.org/drawingml/2006/main">
          <a:pPr algn="ctr"/>
          <a:r>
            <a:rPr lang="fr-FR" sz="1600">
              <a:solidFill>
                <a:schemeClr val="tx1"/>
              </a:solidFill>
              <a:effectLst/>
              <a:latin typeface="Arial"/>
              <a:cs typeface="Arial"/>
            </a:rPr>
            <a:t>(10% </a:t>
          </a:r>
          <a:r>
            <a:rPr lang="fr-FR" sz="1600" baseline="0">
              <a:solidFill>
                <a:schemeClr val="tx1"/>
              </a:solidFill>
              <a:effectLst/>
              <a:latin typeface="Arial"/>
              <a:cs typeface="Arial"/>
            </a:rPr>
            <a:t>rate above $1bn)</a:t>
          </a:r>
          <a:endParaRPr lang="fr-FR" sz="1600">
            <a:solidFill>
              <a:schemeClr val="tx1"/>
            </a:solidFill>
            <a:effectLst/>
            <a:latin typeface="Arial"/>
            <a:cs typeface="Arial"/>
          </a:endParaRPr>
        </a:p>
      </cdr:txBody>
    </cdr:sp>
  </cdr:relSizeAnchor>
  <cdr:relSizeAnchor xmlns:cdr="http://schemas.openxmlformats.org/drawingml/2006/chartDrawing">
    <cdr:from>
      <cdr:x>0.53055</cdr:x>
      <cdr:y>0.0719</cdr:y>
    </cdr:from>
    <cdr:to>
      <cdr:x>0.83685</cdr:x>
      <cdr:y>0.23312</cdr:y>
    </cdr:to>
    <cdr:sp macro="" textlink="">
      <cdr:nvSpPr>
        <cdr:cNvPr id="7" name="Rectangle 4"/>
        <cdr:cNvSpPr/>
      </cdr:nvSpPr>
      <cdr:spPr>
        <a:xfrm xmlns:a="http://schemas.openxmlformats.org/drawingml/2006/main">
          <a:off x="4790732" y="419126"/>
          <a:ext cx="2765797" cy="9398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rgbClr val="000000"/>
              </a:solidFill>
              <a:effectLst/>
              <a:latin typeface="Arial"/>
              <a:cs typeface="Arial"/>
            </a:rPr>
            <a:t>Actual share of wealth owned by the Forbes 400</a:t>
          </a: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2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0.6469</cdr:x>
      <cdr:y>0.24208</cdr:y>
    </cdr:from>
    <cdr:to>
      <cdr:x>0.90069</cdr:x>
      <cdr:y>0.32353</cdr:y>
    </cdr:to>
    <cdr:sp macro="" textlink="">
      <cdr:nvSpPr>
        <cdr:cNvPr id="2" name="Rectangle 1"/>
        <cdr:cNvSpPr/>
      </cdr:nvSpPr>
      <cdr:spPr>
        <a:xfrm xmlns:a="http://schemas.openxmlformats.org/drawingml/2006/main">
          <a:off x="5956300" y="1358900"/>
          <a:ext cx="2336800" cy="4572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Market value</a:t>
          </a:r>
          <a:endParaRPr lang="fr-FR" sz="1600">
            <a:solidFill>
              <a:schemeClr val="tx1"/>
            </a:solidFill>
            <a:effectLst/>
            <a:latin typeface="Arial"/>
            <a:cs typeface="Arial"/>
          </a:endParaRPr>
        </a:p>
      </cdr:txBody>
    </cdr:sp>
  </cdr:relSizeAnchor>
  <cdr:relSizeAnchor xmlns:cdr="http://schemas.openxmlformats.org/drawingml/2006/chartDrawing">
    <cdr:from>
      <cdr:x>0.66069</cdr:x>
      <cdr:y>0.52941</cdr:y>
    </cdr:from>
    <cdr:to>
      <cdr:x>0.89379</cdr:x>
      <cdr:y>0.67421</cdr:y>
    </cdr:to>
    <cdr:sp macro="" textlink="">
      <cdr:nvSpPr>
        <cdr:cNvPr id="3" name="Rectangle 2"/>
        <cdr:cNvSpPr/>
      </cdr:nvSpPr>
      <cdr:spPr>
        <a:xfrm xmlns:a="http://schemas.openxmlformats.org/drawingml/2006/main">
          <a:off x="6083303" y="2971790"/>
          <a:ext cx="2146297" cy="8128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Capital stock (at replacement cost)</a:t>
          </a:r>
          <a:endParaRPr lang="fr-FR" sz="1600">
            <a:solidFill>
              <a:schemeClr val="tx1"/>
            </a:solidFill>
            <a:effectLst/>
            <a:latin typeface="Arial"/>
            <a:cs typeface="Arial"/>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0.05655</cdr:x>
      <cdr:y>0.92534</cdr:y>
    </cdr:from>
    <cdr:to>
      <cdr:x>1</cdr:x>
      <cdr:y>0.99723</cdr:y>
    </cdr:to>
    <cdr:sp macro="" textlink="">
      <cdr:nvSpPr>
        <cdr:cNvPr id="2" name="Text Box 1"/>
        <cdr:cNvSpPr txBox="1">
          <a:spLocks xmlns:a="http://schemas.openxmlformats.org/drawingml/2006/main" noChangeArrowheads="1"/>
        </cdr:cNvSpPr>
      </cdr:nvSpPr>
      <cdr:spPr bwMode="auto">
        <a:xfrm xmlns:a="http://schemas.openxmlformats.org/drawingml/2006/main">
          <a:off x="520700" y="5194300"/>
          <a:ext cx="8686800" cy="403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200">
              <a:latin typeface="Arial"/>
              <a:ea typeface="+mn-ea"/>
              <a:cs typeface="Arial"/>
            </a:rPr>
            <a:t>This figure depicts the share of total household wealth relative</a:t>
          </a:r>
          <a:r>
            <a:rPr lang="fr-FR" sz="1200" baseline="0">
              <a:latin typeface="Arial"/>
              <a:ea typeface="+mn-ea"/>
              <a:cs typeface="Arial"/>
            </a:rPr>
            <a:t> to national income</a:t>
          </a:r>
          <a:r>
            <a:rPr lang="fr-FR" sz="1200">
              <a:latin typeface="Arial"/>
              <a:ea typeface="+mn-ea"/>
              <a:cs typeface="Arial"/>
            </a:rPr>
            <a:t> Source: Piketty, Saez, and Zucman (2018).</a:t>
          </a:r>
          <a:endParaRPr lang="en-US" sz="1200" b="0" i="0" u="none" strike="noStrike" baseline="0">
            <a:solidFill>
              <a:srgbClr val="000000"/>
            </a:solidFill>
            <a:latin typeface="Arial"/>
            <a:ea typeface="Arial"/>
            <a:cs typeface="Arial"/>
          </a:endParaRPr>
        </a:p>
      </cdr:txBody>
    </cdr:sp>
  </cdr:relSizeAnchor>
  <cdr:relSizeAnchor xmlns:cdr="http://schemas.openxmlformats.org/drawingml/2006/chartDrawing">
    <cdr:from>
      <cdr:x>0.6469</cdr:x>
      <cdr:y>0.24208</cdr:y>
    </cdr:from>
    <cdr:to>
      <cdr:x>0.90069</cdr:x>
      <cdr:y>0.32353</cdr:y>
    </cdr:to>
    <cdr:sp macro="" textlink="">
      <cdr:nvSpPr>
        <cdr:cNvPr id="3" name="Rectangle 1"/>
        <cdr:cNvSpPr/>
      </cdr:nvSpPr>
      <cdr:spPr>
        <a:xfrm xmlns:a="http://schemas.openxmlformats.org/drawingml/2006/main">
          <a:off x="5956300" y="1358900"/>
          <a:ext cx="2336800" cy="4572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Market value</a:t>
          </a:r>
          <a:endParaRPr lang="fr-FR" sz="1800">
            <a:solidFill>
              <a:schemeClr val="tx1"/>
            </a:solidFill>
            <a:effectLst/>
            <a:latin typeface="Arial"/>
            <a:cs typeface="Arial"/>
          </a:endParaRPr>
        </a:p>
      </cdr:txBody>
    </cdr:sp>
  </cdr:relSizeAnchor>
  <cdr:relSizeAnchor xmlns:cdr="http://schemas.openxmlformats.org/drawingml/2006/chartDrawing">
    <cdr:from>
      <cdr:x>0.05655</cdr:x>
      <cdr:y>0.92534</cdr:y>
    </cdr:from>
    <cdr:to>
      <cdr:x>1</cdr:x>
      <cdr:y>0.99723</cdr:y>
    </cdr:to>
    <cdr:sp macro="" textlink="">
      <cdr:nvSpPr>
        <cdr:cNvPr id="5" name="Text Box 1"/>
        <cdr:cNvSpPr txBox="1">
          <a:spLocks xmlns:a="http://schemas.openxmlformats.org/drawingml/2006/main" noChangeArrowheads="1"/>
        </cdr:cNvSpPr>
      </cdr:nvSpPr>
      <cdr:spPr bwMode="auto">
        <a:xfrm xmlns:a="http://schemas.openxmlformats.org/drawingml/2006/main">
          <a:off x="520700" y="5194300"/>
          <a:ext cx="8686800" cy="403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200">
              <a:latin typeface="Arial"/>
              <a:ea typeface="+mn-ea"/>
              <a:cs typeface="Arial"/>
            </a:rPr>
            <a:t>This figure depicts the share of total household wealth relative</a:t>
          </a:r>
          <a:r>
            <a:rPr lang="fr-FR" sz="1200" baseline="0">
              <a:latin typeface="Arial"/>
              <a:ea typeface="+mn-ea"/>
              <a:cs typeface="Arial"/>
            </a:rPr>
            <a:t> to national income</a:t>
          </a:r>
          <a:r>
            <a:rPr lang="fr-FR" sz="1200">
              <a:latin typeface="Arial"/>
              <a:ea typeface="+mn-ea"/>
              <a:cs typeface="Arial"/>
            </a:rPr>
            <a:t> Source: Piketty, Saez, and Zucman (2018).</a:t>
          </a:r>
          <a:endParaRPr lang="en-US" sz="1200" b="0" i="0" u="none" strike="noStrike" baseline="0">
            <a:solidFill>
              <a:srgbClr val="000000"/>
            </a:solidFill>
            <a:latin typeface="Arial"/>
            <a:ea typeface="Arial"/>
            <a:cs typeface="Arial"/>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0.05655</cdr:x>
      <cdr:y>0.92534</cdr:y>
    </cdr:from>
    <cdr:to>
      <cdr:x>1</cdr:x>
      <cdr:y>0.99723</cdr:y>
    </cdr:to>
    <cdr:sp macro="" textlink="">
      <cdr:nvSpPr>
        <cdr:cNvPr id="2" name="Text Box 1"/>
        <cdr:cNvSpPr txBox="1">
          <a:spLocks xmlns:a="http://schemas.openxmlformats.org/drawingml/2006/main" noChangeArrowheads="1"/>
        </cdr:cNvSpPr>
      </cdr:nvSpPr>
      <cdr:spPr bwMode="auto">
        <a:xfrm xmlns:a="http://schemas.openxmlformats.org/drawingml/2006/main">
          <a:off x="520700" y="5194300"/>
          <a:ext cx="8686800" cy="403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200">
              <a:latin typeface="Arial"/>
              <a:ea typeface="+mn-ea"/>
              <a:cs typeface="Arial"/>
            </a:rPr>
            <a:t>This figure depicts the share of total household wealth relative</a:t>
          </a:r>
          <a:r>
            <a:rPr lang="fr-FR" sz="1200" baseline="0">
              <a:latin typeface="Arial"/>
              <a:ea typeface="+mn-ea"/>
              <a:cs typeface="Arial"/>
            </a:rPr>
            <a:t> to national income</a:t>
          </a:r>
          <a:r>
            <a:rPr lang="fr-FR" sz="1200">
              <a:latin typeface="Arial"/>
              <a:ea typeface="+mn-ea"/>
              <a:cs typeface="Arial"/>
            </a:rPr>
            <a:t> Source: Piketty, Saez, and Zucman (2018).</a:t>
          </a:r>
          <a:endParaRPr lang="en-US" sz="1200" b="0" i="0" u="none" strike="noStrike" baseline="0">
            <a:solidFill>
              <a:srgbClr val="000000"/>
            </a:solidFill>
            <a:latin typeface="Arial"/>
            <a:ea typeface="Arial"/>
            <a:cs typeface="Arial"/>
          </a:endParaRPr>
        </a:p>
      </cdr:txBody>
    </cdr:sp>
  </cdr:relSizeAnchor>
  <cdr:relSizeAnchor xmlns:cdr="http://schemas.openxmlformats.org/drawingml/2006/chartDrawing">
    <cdr:from>
      <cdr:x>0.6469</cdr:x>
      <cdr:y>0.24208</cdr:y>
    </cdr:from>
    <cdr:to>
      <cdr:x>0.90069</cdr:x>
      <cdr:y>0.32353</cdr:y>
    </cdr:to>
    <cdr:sp macro="" textlink="">
      <cdr:nvSpPr>
        <cdr:cNvPr id="3" name="Rectangle 1"/>
        <cdr:cNvSpPr/>
      </cdr:nvSpPr>
      <cdr:spPr>
        <a:xfrm xmlns:a="http://schemas.openxmlformats.org/drawingml/2006/main">
          <a:off x="5956300" y="1358900"/>
          <a:ext cx="2336800" cy="4572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Market value</a:t>
          </a:r>
          <a:endParaRPr lang="fr-FR" sz="1800">
            <a:solidFill>
              <a:schemeClr val="tx1"/>
            </a:solidFill>
            <a:effectLst/>
            <a:latin typeface="Arial"/>
            <a:cs typeface="Arial"/>
          </a:endParaRPr>
        </a:p>
      </cdr:txBody>
    </cdr:sp>
  </cdr:relSizeAnchor>
  <cdr:relSizeAnchor xmlns:cdr="http://schemas.openxmlformats.org/drawingml/2006/chartDrawing">
    <cdr:from>
      <cdr:x>0.65931</cdr:x>
      <cdr:y>0.52941</cdr:y>
    </cdr:from>
    <cdr:to>
      <cdr:x>0.96828</cdr:x>
      <cdr:y>0.64932</cdr:y>
    </cdr:to>
    <cdr:sp macro="" textlink="">
      <cdr:nvSpPr>
        <cdr:cNvPr id="4" name="Rectangle 2"/>
        <cdr:cNvSpPr/>
      </cdr:nvSpPr>
      <cdr:spPr>
        <a:xfrm xmlns:a="http://schemas.openxmlformats.org/drawingml/2006/main">
          <a:off x="6070599" y="2971790"/>
          <a:ext cx="2844839" cy="6731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Capital stock (at replacement cost)</a:t>
          </a:r>
          <a:endParaRPr lang="fr-FR" sz="1800">
            <a:solidFill>
              <a:schemeClr val="tx1"/>
            </a:solidFill>
            <a:effectLst/>
            <a:latin typeface="Arial"/>
            <a:cs typeface="Arial"/>
          </a:endParaRPr>
        </a:p>
      </cdr:txBody>
    </cdr:sp>
  </cdr:relSizeAnchor>
  <cdr:relSizeAnchor xmlns:cdr="http://schemas.openxmlformats.org/drawingml/2006/chartDrawing">
    <cdr:from>
      <cdr:x>0.05655</cdr:x>
      <cdr:y>0.92534</cdr:y>
    </cdr:from>
    <cdr:to>
      <cdr:x>1</cdr:x>
      <cdr:y>0.99723</cdr:y>
    </cdr:to>
    <cdr:sp macro="" textlink="">
      <cdr:nvSpPr>
        <cdr:cNvPr id="5" name="Text Box 1"/>
        <cdr:cNvSpPr txBox="1">
          <a:spLocks xmlns:a="http://schemas.openxmlformats.org/drawingml/2006/main" noChangeArrowheads="1"/>
        </cdr:cNvSpPr>
      </cdr:nvSpPr>
      <cdr:spPr bwMode="auto">
        <a:xfrm xmlns:a="http://schemas.openxmlformats.org/drawingml/2006/main">
          <a:off x="520700" y="5194300"/>
          <a:ext cx="8686800" cy="403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200">
              <a:latin typeface="Arial"/>
              <a:ea typeface="+mn-ea"/>
              <a:cs typeface="Arial"/>
            </a:rPr>
            <a:t>This figure depicts the share of total household wealth relative</a:t>
          </a:r>
          <a:r>
            <a:rPr lang="fr-FR" sz="1200" baseline="0">
              <a:latin typeface="Arial"/>
              <a:ea typeface="+mn-ea"/>
              <a:cs typeface="Arial"/>
            </a:rPr>
            <a:t> to national income</a:t>
          </a:r>
          <a:r>
            <a:rPr lang="fr-FR" sz="1200">
              <a:latin typeface="Arial"/>
              <a:ea typeface="+mn-ea"/>
              <a:cs typeface="Arial"/>
            </a:rPr>
            <a:t> Source: Piketty, Saez, and Zucman (2018).</a:t>
          </a:r>
          <a:endParaRPr lang="en-US" sz="1200" b="0" i="0" u="none" strike="noStrike" baseline="0">
            <a:solidFill>
              <a:srgbClr val="000000"/>
            </a:solidFill>
            <a:latin typeface="Arial"/>
            <a:ea typeface="Arial"/>
            <a:cs typeface="Arial"/>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2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0.05655</cdr:x>
      <cdr:y>0.92534</cdr:y>
    </cdr:from>
    <cdr:to>
      <cdr:x>1</cdr:x>
      <cdr:y>0.99723</cdr:y>
    </cdr:to>
    <cdr:sp macro="" textlink="">
      <cdr:nvSpPr>
        <cdr:cNvPr id="2" name="Text Box 1"/>
        <cdr:cNvSpPr txBox="1">
          <a:spLocks xmlns:a="http://schemas.openxmlformats.org/drawingml/2006/main" noChangeArrowheads="1"/>
        </cdr:cNvSpPr>
      </cdr:nvSpPr>
      <cdr:spPr bwMode="auto">
        <a:xfrm xmlns:a="http://schemas.openxmlformats.org/drawingml/2006/main">
          <a:off x="520700" y="5194300"/>
          <a:ext cx="8686800" cy="403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200">
              <a:latin typeface="Arial"/>
              <a:ea typeface="+mn-ea"/>
              <a:cs typeface="Arial"/>
            </a:rPr>
            <a:t>This figure depicts the share of capital</a:t>
          </a:r>
          <a:r>
            <a:rPr lang="fr-FR" sz="1200" baseline="0">
              <a:latin typeface="Arial"/>
              <a:ea typeface="+mn-ea"/>
              <a:cs typeface="Arial"/>
            </a:rPr>
            <a:t> income in national income</a:t>
          </a:r>
          <a:r>
            <a:rPr lang="fr-FR" sz="1200">
              <a:latin typeface="Arial"/>
              <a:ea typeface="+mn-ea"/>
              <a:cs typeface="Arial"/>
            </a:rPr>
            <a:t> Source: Piketty, Saez, and Zucman (2018).</a:t>
          </a:r>
          <a:endParaRPr lang="en-US" sz="1200" b="0" i="0" u="none" strike="noStrike" baseline="0">
            <a:solidFill>
              <a:srgbClr val="000000"/>
            </a:solidFill>
            <a:latin typeface="Arial"/>
            <a:ea typeface="Arial"/>
            <a:cs typeface="Arial"/>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a:extLst>
            <a:ext uri="{FF2B5EF4-FFF2-40B4-BE49-F238E27FC236}">
              <a16:creationId xmlns:a16="http://schemas.microsoft.com/office/drawing/2014/main" id="{00000000-0008-0000-2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0.39259</cdr:x>
      <cdr:y>0.72331</cdr:y>
    </cdr:from>
    <cdr:to>
      <cdr:x>0.75407</cdr:x>
      <cdr:y>0.7972</cdr:y>
    </cdr:to>
    <cdr:sp macro="" textlink="">
      <cdr:nvSpPr>
        <cdr:cNvPr id="3" name="Rectangle 2"/>
        <cdr:cNvSpPr/>
      </cdr:nvSpPr>
      <cdr:spPr>
        <a:xfrm xmlns:a="http://schemas.openxmlformats.org/drawingml/2006/main">
          <a:off x="3365478" y="4216400"/>
          <a:ext cx="3098822" cy="43071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fr-FR" sz="1600">
              <a:solidFill>
                <a:schemeClr val="bg1"/>
              </a:solidFill>
              <a:effectLst/>
              <a:latin typeface="Arial"/>
              <a:cs typeface="Arial"/>
            </a:rPr>
            <a:t>Housing</a:t>
          </a:r>
          <a:r>
            <a:rPr lang="fr-FR" sz="1600" baseline="0">
              <a:solidFill>
                <a:schemeClr val="bg1"/>
              </a:solidFill>
              <a:effectLst/>
              <a:latin typeface="Arial"/>
              <a:cs typeface="Arial"/>
            </a:rPr>
            <a:t> (net of mortgages)</a:t>
          </a:r>
          <a:endParaRPr lang="fr-FR" sz="1600">
            <a:solidFill>
              <a:schemeClr val="bg1"/>
            </a:solidFill>
            <a:effectLst/>
            <a:latin typeface="Arial"/>
            <a:cs typeface="Arial"/>
          </a:endParaRPr>
        </a:p>
      </cdr:txBody>
    </cdr:sp>
  </cdr:relSizeAnchor>
  <cdr:relSizeAnchor xmlns:cdr="http://schemas.openxmlformats.org/drawingml/2006/chartDrawing">
    <cdr:from>
      <cdr:x>0.12</cdr:x>
      <cdr:y>0.54684</cdr:y>
    </cdr:from>
    <cdr:to>
      <cdr:x>0.34482</cdr:x>
      <cdr:y>0.65837</cdr:y>
    </cdr:to>
    <cdr:sp macro="" textlink="">
      <cdr:nvSpPr>
        <cdr:cNvPr id="4" name="Rectangle 3"/>
        <cdr:cNvSpPr/>
      </cdr:nvSpPr>
      <cdr:spPr>
        <a:xfrm xmlns:a="http://schemas.openxmlformats.org/drawingml/2006/main">
          <a:off x="1028700" y="3187700"/>
          <a:ext cx="1927269" cy="6501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bg1"/>
              </a:solidFill>
              <a:effectLst/>
              <a:latin typeface="Arial"/>
              <a:cs typeface="Arial"/>
            </a:rPr>
            <a:t>Sole proprietorships</a:t>
          </a:r>
          <a:r>
            <a:rPr lang="fr-FR" sz="1600" baseline="0">
              <a:solidFill>
                <a:schemeClr val="bg1"/>
              </a:solidFill>
              <a:effectLst/>
              <a:latin typeface="Arial"/>
              <a:cs typeface="Arial"/>
            </a:rPr>
            <a:t> </a:t>
          </a:r>
          <a:r>
            <a:rPr lang="fr-FR" sz="1600">
              <a:solidFill>
                <a:schemeClr val="bg1"/>
              </a:solidFill>
              <a:effectLst/>
              <a:latin typeface="Arial"/>
              <a:cs typeface="Arial"/>
            </a:rPr>
            <a:t>&amp; partnerships</a:t>
          </a:r>
        </a:p>
      </cdr:txBody>
    </cdr:sp>
  </cdr:relSizeAnchor>
  <cdr:relSizeAnchor xmlns:cdr="http://schemas.openxmlformats.org/drawingml/2006/chartDrawing">
    <cdr:from>
      <cdr:x>0.50074</cdr:x>
      <cdr:y>0.48366</cdr:y>
    </cdr:from>
    <cdr:to>
      <cdr:x>0.84981</cdr:x>
      <cdr:y>0.53545</cdr:y>
    </cdr:to>
    <cdr:sp macro="" textlink="">
      <cdr:nvSpPr>
        <cdr:cNvPr id="5" name="Rectangle 4"/>
        <cdr:cNvSpPr/>
      </cdr:nvSpPr>
      <cdr:spPr>
        <a:xfrm xmlns:a="http://schemas.openxmlformats.org/drawingml/2006/main">
          <a:off x="4292613" y="2819387"/>
          <a:ext cx="2992402" cy="3018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Arial"/>
              <a:cs typeface="Arial"/>
            </a:rPr>
            <a:t>Currency, deposits &amp; bonds</a:t>
          </a:r>
        </a:p>
      </cdr:txBody>
    </cdr:sp>
  </cdr:relSizeAnchor>
  <cdr:relSizeAnchor xmlns:cdr="http://schemas.openxmlformats.org/drawingml/2006/chartDrawing">
    <cdr:from>
      <cdr:x>0.19872</cdr:x>
      <cdr:y>0.46208</cdr:y>
    </cdr:from>
    <cdr:to>
      <cdr:x>0.32148</cdr:x>
      <cdr:y>0.52505</cdr:y>
    </cdr:to>
    <cdr:sp macro="" textlink="">
      <cdr:nvSpPr>
        <cdr:cNvPr id="6" name="Rectangle 5"/>
        <cdr:cNvSpPr/>
      </cdr:nvSpPr>
      <cdr:spPr>
        <a:xfrm xmlns:a="http://schemas.openxmlformats.org/drawingml/2006/main">
          <a:off x="1703527" y="2693603"/>
          <a:ext cx="1052373" cy="3670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cs typeface="Arial"/>
            </a:rPr>
            <a:t>Equities</a:t>
          </a:r>
        </a:p>
      </cdr:txBody>
    </cdr:sp>
  </cdr:relSizeAnchor>
  <cdr:relSizeAnchor xmlns:cdr="http://schemas.openxmlformats.org/drawingml/2006/chartDrawing">
    <cdr:from>
      <cdr:x>0.76018</cdr:x>
      <cdr:y>0.34875</cdr:y>
    </cdr:from>
    <cdr:to>
      <cdr:x>0.88849</cdr:x>
      <cdr:y>0.41668</cdr:y>
    </cdr:to>
    <cdr:sp macro="" textlink="">
      <cdr:nvSpPr>
        <cdr:cNvPr id="7" name="Rectangle 6"/>
        <cdr:cNvSpPr/>
      </cdr:nvSpPr>
      <cdr:spPr>
        <a:xfrm xmlns:a="http://schemas.openxmlformats.org/drawingml/2006/main">
          <a:off x="6999341" y="1957695"/>
          <a:ext cx="1181415" cy="38131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cs typeface="Arial"/>
            </a:rPr>
            <a:t>Pensions </a:t>
          </a:r>
        </a:p>
      </cdr:txBody>
    </cdr:sp>
  </cdr:relSizeAnchor>
  <cdr:relSizeAnchor xmlns:cdr="http://schemas.openxmlformats.org/drawingml/2006/chartDrawing">
    <cdr:from>
      <cdr:x>0.07724</cdr:x>
      <cdr:y>0.9276</cdr:y>
    </cdr:from>
    <cdr:to>
      <cdr:x>1</cdr:x>
      <cdr:y>0.99949</cdr:y>
    </cdr:to>
    <cdr:sp macro="" textlink="">
      <cdr:nvSpPr>
        <cdr:cNvPr id="8" name="Text Box 1"/>
        <cdr:cNvSpPr txBox="1">
          <a:spLocks xmlns:a="http://schemas.openxmlformats.org/drawingml/2006/main" noChangeArrowheads="1"/>
        </cdr:cNvSpPr>
      </cdr:nvSpPr>
      <cdr:spPr bwMode="auto">
        <a:xfrm xmlns:a="http://schemas.openxmlformats.org/drawingml/2006/main">
          <a:off x="711200" y="5207000"/>
          <a:ext cx="8496300" cy="403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200">
              <a:effectLst/>
              <a:latin typeface="Arial"/>
              <a:ea typeface="+mn-ea"/>
              <a:cs typeface="Arial"/>
            </a:rPr>
            <a:t>This figure depicts the evolution of the ratio of total household wealth to national income</a:t>
          </a:r>
          <a:r>
            <a:rPr lang="fr-FR" sz="1200" baseline="0">
              <a:latin typeface="Arial"/>
              <a:ea typeface="+mn-ea"/>
              <a:cs typeface="Arial"/>
            </a:rPr>
            <a:t>. </a:t>
          </a:r>
          <a:r>
            <a:rPr lang="fr-FR" sz="1200">
              <a:latin typeface="Arial"/>
              <a:ea typeface="+mn-ea"/>
              <a:cs typeface="Arial"/>
            </a:rPr>
            <a:t>Source: Piketty, Saez, and Zucman</a:t>
          </a:r>
          <a:r>
            <a:rPr lang="fr-FR" sz="1200" baseline="0">
              <a:latin typeface="Arial"/>
              <a:ea typeface="+mn-ea"/>
              <a:cs typeface="Arial"/>
            </a:rPr>
            <a:t> (2018)</a:t>
          </a:r>
          <a:r>
            <a:rPr lang="fr-FR" sz="1200">
              <a:latin typeface="Arial"/>
              <a:ea typeface="+mn-ea"/>
              <a:cs typeface="Arial"/>
            </a:rPr>
            <a:t>.</a:t>
          </a:r>
          <a:endParaRPr lang="en-US" sz="1200" b="0" i="0" u="none" strike="noStrike" baseline="0">
            <a:solidFill>
              <a:srgbClr val="000000"/>
            </a:solidFill>
            <a:latin typeface="Arial"/>
            <a:ea typeface="Arial"/>
            <a:cs typeface="Arial"/>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2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0.05655</cdr:x>
      <cdr:y>0.92534</cdr:y>
    </cdr:from>
    <cdr:to>
      <cdr:x>1</cdr:x>
      <cdr:y>0.99723</cdr:y>
    </cdr:to>
    <cdr:sp macro="" textlink="">
      <cdr:nvSpPr>
        <cdr:cNvPr id="2" name="Text Box 1"/>
        <cdr:cNvSpPr txBox="1">
          <a:spLocks xmlns:a="http://schemas.openxmlformats.org/drawingml/2006/main" noChangeArrowheads="1"/>
        </cdr:cNvSpPr>
      </cdr:nvSpPr>
      <cdr:spPr bwMode="auto">
        <a:xfrm xmlns:a="http://schemas.openxmlformats.org/drawingml/2006/main">
          <a:off x="520700" y="5194300"/>
          <a:ext cx="8686800" cy="403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200">
              <a:latin typeface="Arial"/>
              <a:ea typeface="+mn-ea"/>
              <a:cs typeface="Arial"/>
            </a:rPr>
            <a:t>This figure depicts the share of total household wealth owned</a:t>
          </a:r>
          <a:r>
            <a:rPr lang="fr-FR" sz="1200" baseline="0">
              <a:latin typeface="Arial"/>
              <a:ea typeface="+mn-ea"/>
              <a:cs typeface="Arial"/>
            </a:rPr>
            <a:t> by the top 0.1% of families (tax units) from various data sources. </a:t>
          </a:r>
          <a:endParaRPr lang="en-US" sz="1200" b="0" i="0" u="none" strike="noStrike" baseline="0">
            <a:solidFill>
              <a:srgbClr val="000000"/>
            </a:solidFill>
            <a:latin typeface="Arial"/>
            <a:ea typeface="Arial"/>
            <a:cs typeface="Arial"/>
          </a:endParaRPr>
        </a:p>
      </cdr:txBody>
    </cdr:sp>
  </cdr:relSizeAnchor>
  <cdr:relSizeAnchor xmlns:cdr="http://schemas.openxmlformats.org/drawingml/2006/chartDrawing">
    <cdr:from>
      <cdr:x>0.76965</cdr:x>
      <cdr:y>0.57918</cdr:y>
    </cdr:from>
    <cdr:to>
      <cdr:x>0.99448</cdr:x>
      <cdr:y>0.66063</cdr:y>
    </cdr:to>
    <cdr:sp macro="" textlink="">
      <cdr:nvSpPr>
        <cdr:cNvPr id="3" name="Rectangle 1"/>
        <cdr:cNvSpPr/>
      </cdr:nvSpPr>
      <cdr:spPr>
        <a:xfrm xmlns:a="http://schemas.openxmlformats.org/drawingml/2006/main">
          <a:off x="7086565" y="3251195"/>
          <a:ext cx="2070122" cy="457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Estate multiplier</a:t>
          </a:r>
        </a:p>
        <a:p xmlns:a="http://schemas.openxmlformats.org/drawingml/2006/main">
          <a:r>
            <a:rPr lang="fr-FR" sz="1800" baseline="0">
              <a:solidFill>
                <a:schemeClr val="tx1"/>
              </a:solidFill>
              <a:effectLst/>
              <a:latin typeface="Arial"/>
              <a:cs typeface="Arial"/>
            </a:rPr>
            <a:t>(adjusted)</a:t>
          </a:r>
          <a:endParaRPr lang="fr-FR" sz="1800">
            <a:solidFill>
              <a:schemeClr val="tx1"/>
            </a:solidFill>
            <a:effectLst/>
            <a:latin typeface="Arial"/>
            <a:cs typeface="Arial"/>
          </a:endParaRPr>
        </a:p>
      </cdr:txBody>
    </cdr:sp>
  </cdr:relSizeAnchor>
  <cdr:relSizeAnchor xmlns:cdr="http://schemas.openxmlformats.org/drawingml/2006/chartDrawing">
    <cdr:from>
      <cdr:x>0.56827</cdr:x>
      <cdr:y>0.30091</cdr:y>
    </cdr:from>
    <cdr:to>
      <cdr:x>0.87586</cdr:x>
      <cdr:y>0.39367</cdr:y>
    </cdr:to>
    <cdr:sp macro="" textlink="">
      <cdr:nvSpPr>
        <cdr:cNvPr id="4" name="Rectangle 2"/>
        <cdr:cNvSpPr/>
      </cdr:nvSpPr>
      <cdr:spPr>
        <a:xfrm xmlns:a="http://schemas.openxmlformats.org/drawingml/2006/main">
          <a:off x="5232375" y="1689113"/>
          <a:ext cx="2832135" cy="5206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SCF+Forbes 400</a:t>
          </a:r>
          <a:endParaRPr lang="fr-FR" sz="1800">
            <a:solidFill>
              <a:schemeClr val="tx1"/>
            </a:solidFill>
            <a:effectLst/>
            <a:latin typeface="Arial"/>
            <a:cs typeface="Arial"/>
          </a:endParaRPr>
        </a:p>
      </cdr:txBody>
    </cdr:sp>
  </cdr:relSizeAnchor>
  <cdr:relSizeAnchor xmlns:cdr="http://schemas.openxmlformats.org/drawingml/2006/chartDrawing">
    <cdr:from>
      <cdr:x>0.78897</cdr:x>
      <cdr:y>0.08823</cdr:y>
    </cdr:from>
    <cdr:to>
      <cdr:x>1</cdr:x>
      <cdr:y>0.16968</cdr:y>
    </cdr:to>
    <cdr:sp macro="" textlink="">
      <cdr:nvSpPr>
        <cdr:cNvPr id="6" name="Rectangle 1"/>
        <cdr:cNvSpPr/>
      </cdr:nvSpPr>
      <cdr:spPr>
        <a:xfrm xmlns:a="http://schemas.openxmlformats.org/drawingml/2006/main">
          <a:off x="7264400" y="495264"/>
          <a:ext cx="1943100" cy="457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Capitalization</a:t>
          </a:r>
          <a:endParaRPr lang="fr-FR" sz="1800">
            <a:solidFill>
              <a:schemeClr val="tx1"/>
            </a:solidFill>
            <a:effectLst/>
            <a:latin typeface="Arial"/>
            <a:cs typeface="Arial"/>
          </a:endParaRPr>
        </a:p>
      </cdr:txBody>
    </cdr:sp>
  </cdr:relSizeAnchor>
  <cdr:relSizeAnchor xmlns:cdr="http://schemas.openxmlformats.org/drawingml/2006/chartDrawing">
    <cdr:from>
      <cdr:x>0.57379</cdr:x>
      <cdr:y>0.181</cdr:y>
    </cdr:from>
    <cdr:to>
      <cdr:x>0.87448</cdr:x>
      <cdr:y>0.25792</cdr:y>
    </cdr:to>
    <cdr:sp macro="" textlink="">
      <cdr:nvSpPr>
        <cdr:cNvPr id="7" name="Rectangle 2"/>
        <cdr:cNvSpPr/>
      </cdr:nvSpPr>
      <cdr:spPr>
        <a:xfrm xmlns:a="http://schemas.openxmlformats.org/drawingml/2006/main">
          <a:off x="5283200" y="1016025"/>
          <a:ext cx="2768575" cy="43178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Revised capitalization</a:t>
          </a:r>
          <a:endParaRPr lang="fr-FR" sz="1800">
            <a:solidFill>
              <a:schemeClr val="tx1"/>
            </a:solidFill>
            <a:effectLst/>
            <a:latin typeface="Arial"/>
            <a:cs typeface="Arial"/>
          </a:endParaRPr>
        </a:p>
      </cdr:txBody>
    </cdr:sp>
  </cdr:relSizeAnchor>
  <cdr:relSizeAnchor xmlns:cdr="http://schemas.openxmlformats.org/drawingml/2006/chartDrawing">
    <cdr:from>
      <cdr:x>0.87586</cdr:x>
      <cdr:y>0.14706</cdr:y>
    </cdr:from>
    <cdr:to>
      <cdr:x>0.93379</cdr:x>
      <cdr:y>0.18778</cdr:y>
    </cdr:to>
    <cdr:cxnSp macro="">
      <cdr:nvCxnSpPr>
        <cdr:cNvPr id="8" name="Connecteur droit avec flèche 7">
          <a:extLst xmlns:a="http://schemas.openxmlformats.org/drawingml/2006/main">
            <a:ext uri="{FF2B5EF4-FFF2-40B4-BE49-F238E27FC236}">
              <a16:creationId xmlns:a16="http://schemas.microsoft.com/office/drawing/2014/main" id="{1CB0E5A2-7EB2-7141-84EA-07595A4E24E8}"/>
            </a:ext>
          </a:extLst>
        </cdr:cNvPr>
        <cdr:cNvCxnSpPr/>
      </cdr:nvCxnSpPr>
      <cdr:spPr>
        <a:xfrm xmlns:a="http://schemas.openxmlformats.org/drawingml/2006/main">
          <a:off x="8064500" y="825500"/>
          <a:ext cx="533400" cy="2286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0.84827</cdr:x>
      <cdr:y>0.45701</cdr:y>
    </cdr:from>
    <cdr:to>
      <cdr:x>0.88276</cdr:x>
      <cdr:y>0.57014</cdr:y>
    </cdr:to>
    <cdr:cxnSp macro="">
      <cdr:nvCxnSpPr>
        <cdr:cNvPr id="9" name="Connecteur droit avec flèche 7">
          <a:extLst xmlns:a="http://schemas.openxmlformats.org/drawingml/2006/main">
            <a:ext uri="{FF2B5EF4-FFF2-40B4-BE49-F238E27FC236}">
              <a16:creationId xmlns:a16="http://schemas.microsoft.com/office/drawing/2014/main" id="{A8AA0032-5CF4-F740-9C27-52E048AAF956}"/>
            </a:ext>
          </a:extLst>
        </cdr:cNvPr>
        <cdr:cNvCxnSpPr/>
      </cdr:nvCxnSpPr>
      <cdr:spPr>
        <a:xfrm xmlns:a="http://schemas.openxmlformats.org/drawingml/2006/main" flipV="1">
          <a:off x="7810485" y="2565400"/>
          <a:ext cx="317515" cy="635021"/>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0.68827</cdr:x>
      <cdr:y>0.35747</cdr:y>
    </cdr:from>
    <cdr:to>
      <cdr:x>0.74069</cdr:x>
      <cdr:y>0.41855</cdr:y>
    </cdr:to>
    <cdr:cxnSp macro="">
      <cdr:nvCxnSpPr>
        <cdr:cNvPr id="11" name="Connecteur droit avec flèche 7">
          <a:extLst xmlns:a="http://schemas.openxmlformats.org/drawingml/2006/main">
            <a:ext uri="{FF2B5EF4-FFF2-40B4-BE49-F238E27FC236}">
              <a16:creationId xmlns:a16="http://schemas.microsoft.com/office/drawing/2014/main" id="{3569D056-09F9-BA49-9397-679D80A3336A}"/>
            </a:ext>
          </a:extLst>
        </cdr:cNvPr>
        <cdr:cNvCxnSpPr/>
      </cdr:nvCxnSpPr>
      <cdr:spPr>
        <a:xfrm xmlns:a="http://schemas.openxmlformats.org/drawingml/2006/main">
          <a:off x="6337254" y="2006600"/>
          <a:ext cx="482646" cy="3429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0.85379</cdr:x>
      <cdr:y>0.23529</cdr:y>
    </cdr:from>
    <cdr:to>
      <cdr:x>0.93517</cdr:x>
      <cdr:y>0.30543</cdr:y>
    </cdr:to>
    <cdr:cxnSp macro="">
      <cdr:nvCxnSpPr>
        <cdr:cNvPr id="15" name="Connecteur droit avec flèche 7">
          <a:extLst xmlns:a="http://schemas.openxmlformats.org/drawingml/2006/main">
            <a:ext uri="{FF2B5EF4-FFF2-40B4-BE49-F238E27FC236}">
              <a16:creationId xmlns:a16="http://schemas.microsoft.com/office/drawing/2014/main" id="{0F361654-225C-D140-BBDD-80DE170DE5D8}"/>
            </a:ext>
          </a:extLst>
        </cdr:cNvPr>
        <cdr:cNvCxnSpPr/>
      </cdr:nvCxnSpPr>
      <cdr:spPr>
        <a:xfrm xmlns:a="http://schemas.openxmlformats.org/drawingml/2006/main">
          <a:off x="7861300" y="1320800"/>
          <a:ext cx="749300" cy="3937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29.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6286500" cy="8115300"/>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0.56827</cdr:x>
      <cdr:y>0.30091</cdr:y>
    </cdr:from>
    <cdr:to>
      <cdr:x>0.87586</cdr:x>
      <cdr:y>0.39367</cdr:y>
    </cdr:to>
    <cdr:sp macro="" textlink="">
      <cdr:nvSpPr>
        <cdr:cNvPr id="4" name="Rectangle 2"/>
        <cdr:cNvSpPr/>
      </cdr:nvSpPr>
      <cdr:spPr>
        <a:xfrm xmlns:a="http://schemas.openxmlformats.org/drawingml/2006/main">
          <a:off x="5232375" y="1689113"/>
          <a:ext cx="2832135" cy="5206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SCF+Forbes 400</a:t>
          </a:r>
        </a:p>
        <a:p xmlns:a="http://schemas.openxmlformats.org/drawingml/2006/main">
          <a:r>
            <a:rPr lang="fr-FR" sz="1800" baseline="0">
              <a:solidFill>
                <a:schemeClr val="tx1"/>
              </a:solidFill>
              <a:effectLst/>
              <a:latin typeface="Arial"/>
              <a:cs typeface="Arial"/>
            </a:rPr>
            <a:t>(tax units)</a:t>
          </a:r>
          <a:endParaRPr lang="fr-FR" sz="1800">
            <a:solidFill>
              <a:schemeClr val="tx1"/>
            </a:solidFill>
            <a:effectLst/>
            <a:latin typeface="Arial"/>
            <a:cs typeface="Arial"/>
          </a:endParaRPr>
        </a:p>
      </cdr:txBody>
    </cdr:sp>
  </cdr:relSizeAnchor>
  <cdr:relSizeAnchor xmlns:cdr="http://schemas.openxmlformats.org/drawingml/2006/chartDrawing">
    <cdr:from>
      <cdr:x>0.65517</cdr:x>
      <cdr:y>0.10633</cdr:y>
    </cdr:from>
    <cdr:to>
      <cdr:x>0.95586</cdr:x>
      <cdr:y>0.18778</cdr:y>
    </cdr:to>
    <cdr:sp macro="" textlink="">
      <cdr:nvSpPr>
        <cdr:cNvPr id="6" name="Rectangle 1"/>
        <cdr:cNvSpPr/>
      </cdr:nvSpPr>
      <cdr:spPr>
        <a:xfrm xmlns:a="http://schemas.openxmlformats.org/drawingml/2006/main">
          <a:off x="6032501" y="596870"/>
          <a:ext cx="2768600" cy="457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Benchmark capitalization</a:t>
          </a:r>
        </a:p>
        <a:p xmlns:a="http://schemas.openxmlformats.org/drawingml/2006/main">
          <a:r>
            <a:rPr lang="fr-FR" sz="1800" baseline="0">
              <a:solidFill>
                <a:schemeClr val="tx1"/>
              </a:solidFill>
              <a:effectLst/>
              <a:latin typeface="Arial"/>
              <a:cs typeface="Arial"/>
            </a:rPr>
            <a:t>(tax units)</a:t>
          </a:r>
          <a:endParaRPr lang="fr-FR" sz="1800">
            <a:solidFill>
              <a:schemeClr val="tx1"/>
            </a:solidFill>
            <a:effectLst/>
            <a:latin typeface="Arial"/>
            <a:cs typeface="Arial"/>
          </a:endParaRPr>
        </a:p>
      </cdr:txBody>
    </cdr:sp>
  </cdr:relSizeAnchor>
  <cdr:relSizeAnchor xmlns:cdr="http://schemas.openxmlformats.org/drawingml/2006/chartDrawing">
    <cdr:from>
      <cdr:x>0.84</cdr:x>
      <cdr:y>0.16968</cdr:y>
    </cdr:from>
    <cdr:to>
      <cdr:x>0.89793</cdr:x>
      <cdr:y>0.2104</cdr:y>
    </cdr:to>
    <cdr:cxnSp macro="">
      <cdr:nvCxnSpPr>
        <cdr:cNvPr id="8" name="Connecteur droit avec flèche 7">
          <a:extLst xmlns:a="http://schemas.openxmlformats.org/drawingml/2006/main">
            <a:ext uri="{FF2B5EF4-FFF2-40B4-BE49-F238E27FC236}">
              <a16:creationId xmlns:a16="http://schemas.microsoft.com/office/drawing/2014/main" id="{611B0005-ED38-A149-87E5-1E8C5DFDB6E7}"/>
            </a:ext>
          </a:extLst>
        </cdr:cNvPr>
        <cdr:cNvCxnSpPr/>
      </cdr:nvCxnSpPr>
      <cdr:spPr>
        <a:xfrm xmlns:a="http://schemas.openxmlformats.org/drawingml/2006/main">
          <a:off x="7734281" y="952507"/>
          <a:ext cx="533390" cy="228577"/>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0.69793</cdr:x>
      <cdr:y>0.36426</cdr:y>
    </cdr:from>
    <cdr:to>
      <cdr:x>0.75035</cdr:x>
      <cdr:y>0.42534</cdr:y>
    </cdr:to>
    <cdr:cxnSp macro="">
      <cdr:nvCxnSpPr>
        <cdr:cNvPr id="11" name="Connecteur droit avec flèche 7">
          <a:extLst xmlns:a="http://schemas.openxmlformats.org/drawingml/2006/main">
            <a:ext uri="{FF2B5EF4-FFF2-40B4-BE49-F238E27FC236}">
              <a16:creationId xmlns:a16="http://schemas.microsoft.com/office/drawing/2014/main" id="{78F94D99-ACB3-9346-8378-886DEDFD65D3}"/>
            </a:ext>
          </a:extLst>
        </cdr:cNvPr>
        <cdr:cNvCxnSpPr/>
      </cdr:nvCxnSpPr>
      <cdr:spPr>
        <a:xfrm xmlns:a="http://schemas.openxmlformats.org/drawingml/2006/main">
          <a:off x="6426146" y="2044722"/>
          <a:ext cx="482657" cy="342867"/>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absoluteAnchor>
    <xdr:pos x="0" y="0"/>
    <xdr:ext cx="9207500" cy="5613400"/>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0.56827</cdr:x>
      <cdr:y>0.30091</cdr:y>
    </cdr:from>
    <cdr:to>
      <cdr:x>0.87586</cdr:x>
      <cdr:y>0.39367</cdr:y>
    </cdr:to>
    <cdr:sp macro="" textlink="">
      <cdr:nvSpPr>
        <cdr:cNvPr id="4" name="Rectangle 2"/>
        <cdr:cNvSpPr/>
      </cdr:nvSpPr>
      <cdr:spPr>
        <a:xfrm xmlns:a="http://schemas.openxmlformats.org/drawingml/2006/main">
          <a:off x="5232375" y="1689113"/>
          <a:ext cx="2832135" cy="5206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SCF+Forbes 400</a:t>
          </a:r>
          <a:endParaRPr lang="fr-FR" sz="1600">
            <a:solidFill>
              <a:schemeClr val="tx1"/>
            </a:solidFill>
            <a:effectLst/>
            <a:latin typeface="Arial"/>
            <a:cs typeface="Arial"/>
          </a:endParaRPr>
        </a:p>
      </cdr:txBody>
    </cdr:sp>
  </cdr:relSizeAnchor>
  <cdr:relSizeAnchor xmlns:cdr="http://schemas.openxmlformats.org/drawingml/2006/chartDrawing">
    <cdr:from>
      <cdr:x>0.72276</cdr:x>
      <cdr:y>0.08823</cdr:y>
    </cdr:from>
    <cdr:to>
      <cdr:x>1</cdr:x>
      <cdr:y>0.16968</cdr:y>
    </cdr:to>
    <cdr:sp macro="" textlink="">
      <cdr:nvSpPr>
        <cdr:cNvPr id="6" name="Rectangle 1"/>
        <cdr:cNvSpPr/>
      </cdr:nvSpPr>
      <cdr:spPr>
        <a:xfrm xmlns:a="http://schemas.openxmlformats.org/drawingml/2006/main">
          <a:off x="6654801" y="495270"/>
          <a:ext cx="2552699" cy="457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Benchmark capitalization</a:t>
          </a:r>
          <a:endParaRPr lang="fr-FR" sz="1600">
            <a:solidFill>
              <a:schemeClr val="tx1"/>
            </a:solidFill>
            <a:effectLst/>
            <a:latin typeface="Arial"/>
            <a:cs typeface="Arial"/>
          </a:endParaRPr>
        </a:p>
      </cdr:txBody>
    </cdr:sp>
  </cdr:relSizeAnchor>
  <cdr:relSizeAnchor xmlns:cdr="http://schemas.openxmlformats.org/drawingml/2006/chartDrawing">
    <cdr:from>
      <cdr:x>0.44828</cdr:x>
      <cdr:y>0.43213</cdr:y>
    </cdr:from>
    <cdr:to>
      <cdr:x>0.69241</cdr:x>
      <cdr:y>0.50905</cdr:y>
    </cdr:to>
    <cdr:sp macro="" textlink="">
      <cdr:nvSpPr>
        <cdr:cNvPr id="7" name="Rectangle 2"/>
        <cdr:cNvSpPr/>
      </cdr:nvSpPr>
      <cdr:spPr>
        <a:xfrm xmlns:a="http://schemas.openxmlformats.org/drawingml/2006/main">
          <a:off x="4127548" y="2425725"/>
          <a:ext cx="2247827" cy="43178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Modified capitalization</a:t>
          </a:r>
          <a:endParaRPr lang="fr-FR" sz="1600">
            <a:solidFill>
              <a:schemeClr val="tx1"/>
            </a:solidFill>
            <a:effectLst/>
            <a:latin typeface="Arial"/>
            <a:cs typeface="Arial"/>
          </a:endParaRPr>
        </a:p>
      </cdr:txBody>
    </cdr:sp>
  </cdr:relSizeAnchor>
  <cdr:relSizeAnchor xmlns:cdr="http://schemas.openxmlformats.org/drawingml/2006/chartDrawing">
    <cdr:from>
      <cdr:x>0.87586</cdr:x>
      <cdr:y>0.14706</cdr:y>
    </cdr:from>
    <cdr:to>
      <cdr:x>0.91862</cdr:x>
      <cdr:y>0.20136</cdr:y>
    </cdr:to>
    <cdr:cxnSp macro="">
      <cdr:nvCxnSpPr>
        <cdr:cNvPr id="8" name="Connecteur droit avec flèche 7">
          <a:extLst xmlns:a="http://schemas.openxmlformats.org/drawingml/2006/main">
            <a:ext uri="{FF2B5EF4-FFF2-40B4-BE49-F238E27FC236}">
              <a16:creationId xmlns:a16="http://schemas.microsoft.com/office/drawing/2014/main" id="{AD53D93E-7155-0540-AB5C-7F7799E2D82B}"/>
            </a:ext>
          </a:extLst>
        </cdr:cNvPr>
        <cdr:cNvCxnSpPr/>
      </cdr:nvCxnSpPr>
      <cdr:spPr>
        <a:xfrm xmlns:a="http://schemas.openxmlformats.org/drawingml/2006/main">
          <a:off x="8064481" y="825507"/>
          <a:ext cx="393719" cy="304793"/>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0.66068</cdr:x>
      <cdr:y>0.35973</cdr:y>
    </cdr:from>
    <cdr:to>
      <cdr:x>0.73793</cdr:x>
      <cdr:y>0.41402</cdr:y>
    </cdr:to>
    <cdr:cxnSp macro="">
      <cdr:nvCxnSpPr>
        <cdr:cNvPr id="11" name="Connecteur droit avec flèche 7">
          <a:extLst xmlns:a="http://schemas.openxmlformats.org/drawingml/2006/main">
            <a:ext uri="{FF2B5EF4-FFF2-40B4-BE49-F238E27FC236}">
              <a16:creationId xmlns:a16="http://schemas.microsoft.com/office/drawing/2014/main" id="{F244F6E9-D286-1146-BF81-E4F2223A28AC}"/>
            </a:ext>
          </a:extLst>
        </cdr:cNvPr>
        <cdr:cNvCxnSpPr/>
      </cdr:nvCxnSpPr>
      <cdr:spPr>
        <a:xfrm xmlns:a="http://schemas.openxmlformats.org/drawingml/2006/main">
          <a:off x="6083246" y="2019322"/>
          <a:ext cx="711279" cy="304752"/>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0.63862</cdr:x>
      <cdr:y>0.48643</cdr:y>
    </cdr:from>
    <cdr:to>
      <cdr:x>0.66759</cdr:x>
      <cdr:y>0.53167</cdr:y>
    </cdr:to>
    <cdr:cxnSp macro="">
      <cdr:nvCxnSpPr>
        <cdr:cNvPr id="15" name="Connecteur droit avec flèche 7">
          <a:extLst xmlns:a="http://schemas.openxmlformats.org/drawingml/2006/main">
            <a:ext uri="{FF2B5EF4-FFF2-40B4-BE49-F238E27FC236}">
              <a16:creationId xmlns:a16="http://schemas.microsoft.com/office/drawing/2014/main" id="{2F2DA3CC-D920-844D-B295-55A9EF9ADFEE}"/>
            </a:ext>
          </a:extLst>
        </cdr:cNvPr>
        <cdr:cNvCxnSpPr/>
      </cdr:nvCxnSpPr>
      <cdr:spPr>
        <a:xfrm xmlns:a="http://schemas.openxmlformats.org/drawingml/2006/main">
          <a:off x="5880094" y="2730526"/>
          <a:ext cx="266706" cy="253974"/>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33.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2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0.05655</cdr:x>
      <cdr:y>0.92534</cdr:y>
    </cdr:from>
    <cdr:to>
      <cdr:x>1</cdr:x>
      <cdr:y>0.99723</cdr:y>
    </cdr:to>
    <cdr:sp macro="" textlink="">
      <cdr:nvSpPr>
        <cdr:cNvPr id="2" name="Text Box 1"/>
        <cdr:cNvSpPr txBox="1">
          <a:spLocks xmlns:a="http://schemas.openxmlformats.org/drawingml/2006/main" noChangeArrowheads="1"/>
        </cdr:cNvSpPr>
      </cdr:nvSpPr>
      <cdr:spPr bwMode="auto">
        <a:xfrm xmlns:a="http://schemas.openxmlformats.org/drawingml/2006/main">
          <a:off x="520700" y="5194300"/>
          <a:ext cx="8686800" cy="403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200">
              <a:latin typeface="Arial"/>
              <a:ea typeface="+mn-ea"/>
              <a:cs typeface="Arial"/>
            </a:rPr>
            <a:t>This figure depicts the share of total household wealth owned</a:t>
          </a:r>
          <a:r>
            <a:rPr lang="fr-FR" sz="1200" baseline="0">
              <a:latin typeface="Arial"/>
              <a:ea typeface="+mn-ea"/>
              <a:cs typeface="Arial"/>
            </a:rPr>
            <a:t> by the top 0.1% of families (tax units) from various data sources. </a:t>
          </a:r>
          <a:endParaRPr lang="en-US" sz="1200" b="0" i="0" u="none" strike="noStrike" baseline="0">
            <a:solidFill>
              <a:srgbClr val="000000"/>
            </a:solidFill>
            <a:latin typeface="Arial"/>
            <a:ea typeface="Arial"/>
            <a:cs typeface="Arial"/>
          </a:endParaRPr>
        </a:p>
      </cdr:txBody>
    </cdr:sp>
  </cdr:relSizeAnchor>
  <cdr:relSizeAnchor xmlns:cdr="http://schemas.openxmlformats.org/drawingml/2006/chartDrawing">
    <cdr:from>
      <cdr:x>0.69103</cdr:x>
      <cdr:y>0.58823</cdr:y>
    </cdr:from>
    <cdr:to>
      <cdr:x>1</cdr:x>
      <cdr:y>0.76923</cdr:y>
    </cdr:to>
    <cdr:sp macro="" textlink="">
      <cdr:nvSpPr>
        <cdr:cNvPr id="3" name="Rectangle 1"/>
        <cdr:cNvSpPr/>
      </cdr:nvSpPr>
      <cdr:spPr>
        <a:xfrm xmlns:a="http://schemas.openxmlformats.org/drawingml/2006/main">
          <a:off x="6362700" y="3301969"/>
          <a:ext cx="2844800" cy="10160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Estate multiplier</a:t>
          </a:r>
        </a:p>
        <a:p xmlns:a="http://schemas.openxmlformats.org/drawingml/2006/main">
          <a:r>
            <a:rPr lang="fr-FR" sz="1800" baseline="0">
              <a:solidFill>
                <a:schemeClr val="tx1"/>
              </a:solidFill>
              <a:effectLst/>
              <a:latin typeface="Arial"/>
              <a:cs typeface="Arial"/>
            </a:rPr>
            <a:t>(adjusted for longevity gains)</a:t>
          </a:r>
          <a:endParaRPr lang="fr-FR" sz="1800">
            <a:solidFill>
              <a:schemeClr val="tx1"/>
            </a:solidFill>
            <a:effectLst/>
            <a:latin typeface="Arial"/>
            <a:cs typeface="Arial"/>
          </a:endParaRPr>
        </a:p>
      </cdr:txBody>
    </cdr:sp>
  </cdr:relSizeAnchor>
  <cdr:relSizeAnchor xmlns:cdr="http://schemas.openxmlformats.org/drawingml/2006/chartDrawing">
    <cdr:from>
      <cdr:x>0.56827</cdr:x>
      <cdr:y>0.30091</cdr:y>
    </cdr:from>
    <cdr:to>
      <cdr:x>0.87586</cdr:x>
      <cdr:y>0.39367</cdr:y>
    </cdr:to>
    <cdr:sp macro="" textlink="">
      <cdr:nvSpPr>
        <cdr:cNvPr id="4" name="Rectangle 2"/>
        <cdr:cNvSpPr/>
      </cdr:nvSpPr>
      <cdr:spPr>
        <a:xfrm xmlns:a="http://schemas.openxmlformats.org/drawingml/2006/main">
          <a:off x="5232375" y="1689113"/>
          <a:ext cx="2832135" cy="5206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SCF+Forbes 400</a:t>
          </a:r>
          <a:endParaRPr lang="fr-FR" sz="1800">
            <a:solidFill>
              <a:schemeClr val="tx1"/>
            </a:solidFill>
            <a:effectLst/>
            <a:latin typeface="Arial"/>
            <a:cs typeface="Arial"/>
          </a:endParaRPr>
        </a:p>
      </cdr:txBody>
    </cdr:sp>
  </cdr:relSizeAnchor>
  <cdr:relSizeAnchor xmlns:cdr="http://schemas.openxmlformats.org/drawingml/2006/chartDrawing">
    <cdr:from>
      <cdr:x>0.78897</cdr:x>
      <cdr:y>0.08823</cdr:y>
    </cdr:from>
    <cdr:to>
      <cdr:x>1</cdr:x>
      <cdr:y>0.16968</cdr:y>
    </cdr:to>
    <cdr:sp macro="" textlink="">
      <cdr:nvSpPr>
        <cdr:cNvPr id="6" name="Rectangle 1"/>
        <cdr:cNvSpPr/>
      </cdr:nvSpPr>
      <cdr:spPr>
        <a:xfrm xmlns:a="http://schemas.openxmlformats.org/drawingml/2006/main">
          <a:off x="7264400" y="495264"/>
          <a:ext cx="1943100" cy="457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Capitalization</a:t>
          </a:r>
          <a:endParaRPr lang="fr-FR" sz="1800">
            <a:solidFill>
              <a:schemeClr val="tx1"/>
            </a:solidFill>
            <a:effectLst/>
            <a:latin typeface="Arial"/>
            <a:cs typeface="Arial"/>
          </a:endParaRPr>
        </a:p>
      </cdr:txBody>
    </cdr:sp>
  </cdr:relSizeAnchor>
  <cdr:relSizeAnchor xmlns:cdr="http://schemas.openxmlformats.org/drawingml/2006/chartDrawing">
    <cdr:from>
      <cdr:x>0.87586</cdr:x>
      <cdr:y>0.14706</cdr:y>
    </cdr:from>
    <cdr:to>
      <cdr:x>0.93379</cdr:x>
      <cdr:y>0.18778</cdr:y>
    </cdr:to>
    <cdr:cxnSp macro="">
      <cdr:nvCxnSpPr>
        <cdr:cNvPr id="8" name="Connecteur droit avec flèche 7">
          <a:extLst xmlns:a="http://schemas.openxmlformats.org/drawingml/2006/main">
            <a:ext uri="{FF2B5EF4-FFF2-40B4-BE49-F238E27FC236}">
              <a16:creationId xmlns:a16="http://schemas.microsoft.com/office/drawing/2014/main" id="{BF586F36-8501-F743-A53C-A293C13F2F05}"/>
            </a:ext>
          </a:extLst>
        </cdr:cNvPr>
        <cdr:cNvCxnSpPr/>
      </cdr:nvCxnSpPr>
      <cdr:spPr>
        <a:xfrm xmlns:a="http://schemas.openxmlformats.org/drawingml/2006/main">
          <a:off x="8064500" y="825500"/>
          <a:ext cx="533400" cy="2286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0.84827</cdr:x>
      <cdr:y>0.45701</cdr:y>
    </cdr:from>
    <cdr:to>
      <cdr:x>0.88276</cdr:x>
      <cdr:y>0.57014</cdr:y>
    </cdr:to>
    <cdr:cxnSp macro="">
      <cdr:nvCxnSpPr>
        <cdr:cNvPr id="9" name="Connecteur droit avec flèche 7">
          <a:extLst xmlns:a="http://schemas.openxmlformats.org/drawingml/2006/main">
            <a:ext uri="{FF2B5EF4-FFF2-40B4-BE49-F238E27FC236}">
              <a16:creationId xmlns:a16="http://schemas.microsoft.com/office/drawing/2014/main" id="{7F32E489-630C-2D40-8CB5-B0B83CD3F234}"/>
            </a:ext>
          </a:extLst>
        </cdr:cNvPr>
        <cdr:cNvCxnSpPr/>
      </cdr:nvCxnSpPr>
      <cdr:spPr>
        <a:xfrm xmlns:a="http://schemas.openxmlformats.org/drawingml/2006/main" flipV="1">
          <a:off x="7810485" y="2565400"/>
          <a:ext cx="317515" cy="635021"/>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0.68827</cdr:x>
      <cdr:y>0.35747</cdr:y>
    </cdr:from>
    <cdr:to>
      <cdr:x>0.74069</cdr:x>
      <cdr:y>0.41855</cdr:y>
    </cdr:to>
    <cdr:cxnSp macro="">
      <cdr:nvCxnSpPr>
        <cdr:cNvPr id="11" name="Connecteur droit avec flèche 7">
          <a:extLst xmlns:a="http://schemas.openxmlformats.org/drawingml/2006/main">
            <a:ext uri="{FF2B5EF4-FFF2-40B4-BE49-F238E27FC236}">
              <a16:creationId xmlns:a16="http://schemas.microsoft.com/office/drawing/2014/main" id="{C34C74DE-3EBA-EE42-9398-33DCD7DF20E6}"/>
            </a:ext>
          </a:extLst>
        </cdr:cNvPr>
        <cdr:cNvCxnSpPr/>
      </cdr:nvCxnSpPr>
      <cdr:spPr>
        <a:xfrm xmlns:a="http://schemas.openxmlformats.org/drawingml/2006/main">
          <a:off x="6337254" y="2006600"/>
          <a:ext cx="482646" cy="3429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0.74483</cdr:x>
      <cdr:y>0.55883</cdr:y>
    </cdr:from>
    <cdr:to>
      <cdr:x>0.9931</cdr:x>
      <cdr:y>0.68778</cdr:y>
    </cdr:to>
    <cdr:sp macro="" textlink="">
      <cdr:nvSpPr>
        <cdr:cNvPr id="3" name="Rectangle 1"/>
        <cdr:cNvSpPr/>
      </cdr:nvSpPr>
      <cdr:spPr>
        <a:xfrm xmlns:a="http://schemas.openxmlformats.org/drawingml/2006/main">
          <a:off x="6858000" y="3136936"/>
          <a:ext cx="2285968" cy="72386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Moody AAA rate Smith-Zidar-Zwick '19</a:t>
          </a:r>
          <a:endParaRPr lang="fr-FR" sz="1600">
            <a:solidFill>
              <a:schemeClr val="tx1"/>
            </a:solidFill>
            <a:effectLst/>
            <a:latin typeface="Arial"/>
            <a:cs typeface="Arial"/>
          </a:endParaRPr>
        </a:p>
      </cdr:txBody>
    </cdr:sp>
  </cdr:relSizeAnchor>
  <cdr:relSizeAnchor xmlns:cdr="http://schemas.openxmlformats.org/drawingml/2006/chartDrawing">
    <cdr:from>
      <cdr:x>0.5062</cdr:x>
      <cdr:y>0.22851</cdr:y>
    </cdr:from>
    <cdr:to>
      <cdr:x>0.81379</cdr:x>
      <cdr:y>0.32127</cdr:y>
    </cdr:to>
    <cdr:sp macro="" textlink="">
      <cdr:nvSpPr>
        <cdr:cNvPr id="4" name="Rectangle 2"/>
        <cdr:cNvSpPr/>
      </cdr:nvSpPr>
      <cdr:spPr>
        <a:xfrm xmlns:a="http://schemas.openxmlformats.org/drawingml/2006/main">
          <a:off x="4660846" y="1282728"/>
          <a:ext cx="2832135" cy="5206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linked wealth-income</a:t>
          </a:r>
        </a:p>
        <a:p xmlns:a="http://schemas.openxmlformats.org/drawingml/2006/main">
          <a:r>
            <a:rPr lang="fr-FR" sz="1600" baseline="0">
              <a:solidFill>
                <a:schemeClr val="tx1"/>
              </a:solidFill>
              <a:effectLst/>
              <a:latin typeface="Arial"/>
              <a:cs typeface="Arial"/>
            </a:rPr>
            <a:t>Saez-Zucman BPEA '19</a:t>
          </a:r>
        </a:p>
        <a:p xmlns:a="http://schemas.openxmlformats.org/drawingml/2006/main">
          <a:endParaRPr lang="fr-FR" sz="1600">
            <a:solidFill>
              <a:schemeClr val="tx1"/>
            </a:solidFill>
            <a:effectLst/>
            <a:latin typeface="Arial"/>
            <a:cs typeface="Arial"/>
          </a:endParaRPr>
        </a:p>
      </cdr:txBody>
    </cdr:sp>
  </cdr:relSizeAnchor>
  <cdr:relSizeAnchor xmlns:cdr="http://schemas.openxmlformats.org/drawingml/2006/chartDrawing">
    <cdr:from>
      <cdr:x>0.69931</cdr:x>
      <cdr:y>0.08823</cdr:y>
    </cdr:from>
    <cdr:to>
      <cdr:x>1</cdr:x>
      <cdr:y>0.20136</cdr:y>
    </cdr:to>
    <cdr:sp macro="" textlink="">
      <cdr:nvSpPr>
        <cdr:cNvPr id="6" name="Rectangle 1"/>
        <cdr:cNvSpPr/>
      </cdr:nvSpPr>
      <cdr:spPr>
        <a:xfrm xmlns:a="http://schemas.openxmlformats.org/drawingml/2006/main">
          <a:off x="6438901" y="495270"/>
          <a:ext cx="2768599" cy="63503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Benchmark capitalization</a:t>
          </a:r>
        </a:p>
        <a:p xmlns:a="http://schemas.openxmlformats.org/drawingml/2006/main">
          <a:r>
            <a:rPr lang="fr-FR" sz="1600" baseline="0">
              <a:solidFill>
                <a:schemeClr val="tx1"/>
              </a:solidFill>
              <a:effectLst/>
              <a:latin typeface="Arial"/>
              <a:cs typeface="Arial"/>
            </a:rPr>
            <a:t>Saez-Zucman '16</a:t>
          </a:r>
        </a:p>
        <a:p xmlns:a="http://schemas.openxmlformats.org/drawingml/2006/main">
          <a:endParaRPr lang="fr-FR" sz="1600">
            <a:solidFill>
              <a:schemeClr val="tx1"/>
            </a:solidFill>
            <a:effectLst/>
            <a:latin typeface="Arial"/>
            <a:cs typeface="Arial"/>
          </a:endParaRPr>
        </a:p>
      </cdr:txBody>
    </cdr:sp>
  </cdr:relSizeAnchor>
  <cdr:relSizeAnchor xmlns:cdr="http://schemas.openxmlformats.org/drawingml/2006/chartDrawing">
    <cdr:from>
      <cdr:x>0.89931</cdr:x>
      <cdr:y>0.14932</cdr:y>
    </cdr:from>
    <cdr:to>
      <cdr:x>0.9531</cdr:x>
      <cdr:y>0.22172</cdr:y>
    </cdr:to>
    <cdr:cxnSp macro="">
      <cdr:nvCxnSpPr>
        <cdr:cNvPr id="8" name="Connecteur droit avec flèche 7">
          <a:extLst xmlns:a="http://schemas.openxmlformats.org/drawingml/2006/main">
            <a:ext uri="{FF2B5EF4-FFF2-40B4-BE49-F238E27FC236}">
              <a16:creationId xmlns:a16="http://schemas.microsoft.com/office/drawing/2014/main" id="{AD53D93E-7155-0540-AB5C-7F7799E2D82B}"/>
            </a:ext>
          </a:extLst>
        </cdr:cNvPr>
        <cdr:cNvCxnSpPr/>
      </cdr:nvCxnSpPr>
      <cdr:spPr>
        <a:xfrm xmlns:a="http://schemas.openxmlformats.org/drawingml/2006/main">
          <a:off x="8280381" y="838207"/>
          <a:ext cx="495319" cy="406393"/>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0.86483</cdr:x>
      <cdr:y>0.4276</cdr:y>
    </cdr:from>
    <cdr:to>
      <cdr:x>0.89104</cdr:x>
      <cdr:y>0.5362</cdr:y>
    </cdr:to>
    <cdr:cxnSp macro="">
      <cdr:nvCxnSpPr>
        <cdr:cNvPr id="9" name="Connecteur droit avec flèche 7">
          <a:extLst xmlns:a="http://schemas.openxmlformats.org/drawingml/2006/main">
            <a:ext uri="{FF2B5EF4-FFF2-40B4-BE49-F238E27FC236}">
              <a16:creationId xmlns:a16="http://schemas.microsoft.com/office/drawing/2014/main" id="{21551BBB-76FB-3346-9162-0F99D5967D86}"/>
            </a:ext>
          </a:extLst>
        </cdr:cNvPr>
        <cdr:cNvCxnSpPr/>
      </cdr:nvCxnSpPr>
      <cdr:spPr>
        <a:xfrm xmlns:a="http://schemas.openxmlformats.org/drawingml/2006/main" flipV="1">
          <a:off x="7962910" y="2400294"/>
          <a:ext cx="241328" cy="609615"/>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0.7324</cdr:x>
      <cdr:y>0.2647</cdr:y>
    </cdr:from>
    <cdr:to>
      <cdr:x>0.87862</cdr:x>
      <cdr:y>0.33484</cdr:y>
    </cdr:to>
    <cdr:cxnSp macro="">
      <cdr:nvCxnSpPr>
        <cdr:cNvPr id="11" name="Connecteur droit avec flèche 7">
          <a:extLst xmlns:a="http://schemas.openxmlformats.org/drawingml/2006/main">
            <a:ext uri="{FF2B5EF4-FFF2-40B4-BE49-F238E27FC236}">
              <a16:creationId xmlns:a16="http://schemas.microsoft.com/office/drawing/2014/main" id="{F244F6E9-D286-1146-BF81-E4F2223A28AC}"/>
            </a:ext>
          </a:extLst>
        </cdr:cNvPr>
        <cdr:cNvCxnSpPr/>
      </cdr:nvCxnSpPr>
      <cdr:spPr>
        <a:xfrm xmlns:a="http://schemas.openxmlformats.org/drawingml/2006/main">
          <a:off x="6743617" y="1485895"/>
          <a:ext cx="1346283" cy="393705"/>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0.45103</cdr:x>
      <cdr:y>0.18326</cdr:y>
    </cdr:from>
    <cdr:to>
      <cdr:x>0.80689</cdr:x>
      <cdr:y>0.28507</cdr:y>
    </cdr:to>
    <cdr:sp macro="" textlink="">
      <cdr:nvSpPr>
        <cdr:cNvPr id="4" name="Rectangle 2"/>
        <cdr:cNvSpPr/>
      </cdr:nvSpPr>
      <cdr:spPr>
        <a:xfrm xmlns:a="http://schemas.openxmlformats.org/drawingml/2006/main">
          <a:off x="4152900" y="1028700"/>
          <a:ext cx="3276571" cy="5715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1) interest rate adjustment</a:t>
          </a:r>
        </a:p>
        <a:p xmlns:a="http://schemas.openxmlformats.org/drawingml/2006/main">
          <a:r>
            <a:rPr lang="fr-FR" sz="1600" baseline="0">
              <a:solidFill>
                <a:schemeClr val="tx1"/>
              </a:solidFill>
              <a:effectLst/>
              <a:latin typeface="Arial"/>
              <a:cs typeface="Arial"/>
            </a:rPr>
            <a:t>based on linked income-wealth data</a:t>
          </a:r>
        </a:p>
        <a:p xmlns:a="http://schemas.openxmlformats.org/drawingml/2006/main">
          <a:endParaRPr lang="fr-FR" sz="1600">
            <a:solidFill>
              <a:schemeClr val="tx1"/>
            </a:solidFill>
            <a:effectLst/>
            <a:latin typeface="Arial"/>
            <a:cs typeface="Arial"/>
          </a:endParaRPr>
        </a:p>
      </cdr:txBody>
    </cdr:sp>
  </cdr:relSizeAnchor>
  <cdr:relSizeAnchor xmlns:cdr="http://schemas.openxmlformats.org/drawingml/2006/chartDrawing">
    <cdr:from>
      <cdr:x>0.69931</cdr:x>
      <cdr:y>0.08823</cdr:y>
    </cdr:from>
    <cdr:to>
      <cdr:x>1</cdr:x>
      <cdr:y>0.20136</cdr:y>
    </cdr:to>
    <cdr:sp macro="" textlink="">
      <cdr:nvSpPr>
        <cdr:cNvPr id="6" name="Rectangle 1"/>
        <cdr:cNvSpPr/>
      </cdr:nvSpPr>
      <cdr:spPr>
        <a:xfrm xmlns:a="http://schemas.openxmlformats.org/drawingml/2006/main">
          <a:off x="6438901" y="495270"/>
          <a:ext cx="2768599" cy="63503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Benchmark capitalization</a:t>
          </a:r>
        </a:p>
        <a:p xmlns:a="http://schemas.openxmlformats.org/drawingml/2006/main">
          <a:r>
            <a:rPr lang="fr-FR" sz="1600" baseline="0">
              <a:solidFill>
                <a:schemeClr val="tx1"/>
              </a:solidFill>
              <a:effectLst/>
              <a:latin typeface="Arial"/>
              <a:cs typeface="Arial"/>
            </a:rPr>
            <a:t>Saez-Zucman '16</a:t>
          </a:r>
        </a:p>
        <a:p xmlns:a="http://schemas.openxmlformats.org/drawingml/2006/main">
          <a:endParaRPr lang="fr-FR" sz="1600">
            <a:solidFill>
              <a:schemeClr val="tx1"/>
            </a:solidFill>
            <a:effectLst/>
            <a:latin typeface="Arial"/>
            <a:cs typeface="Arial"/>
          </a:endParaRPr>
        </a:p>
      </cdr:txBody>
    </cdr:sp>
  </cdr:relSizeAnchor>
  <cdr:relSizeAnchor xmlns:cdr="http://schemas.openxmlformats.org/drawingml/2006/chartDrawing">
    <cdr:from>
      <cdr:x>0.32552</cdr:x>
      <cdr:y>0.34616</cdr:y>
    </cdr:from>
    <cdr:to>
      <cdr:x>0.62896</cdr:x>
      <cdr:y>0.46833</cdr:y>
    </cdr:to>
    <cdr:sp macro="" textlink="">
      <cdr:nvSpPr>
        <cdr:cNvPr id="7" name="Rectangle 2"/>
        <cdr:cNvSpPr/>
      </cdr:nvSpPr>
      <cdr:spPr>
        <a:xfrm xmlns:a="http://schemas.openxmlformats.org/drawingml/2006/main">
          <a:off x="2997200" y="1943119"/>
          <a:ext cx="2793965" cy="6857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 2) further adjusting</a:t>
          </a:r>
        </a:p>
        <a:p xmlns:a="http://schemas.openxmlformats.org/drawingml/2006/main">
          <a:r>
            <a:rPr lang="fr-FR" sz="1600" baseline="0">
              <a:solidFill>
                <a:schemeClr val="tx1"/>
              </a:solidFill>
              <a:effectLst/>
              <a:latin typeface="Arial"/>
              <a:cs typeface="Arial"/>
            </a:rPr>
            <a:t> S-corp+partnership wealth</a:t>
          </a:r>
        </a:p>
        <a:p xmlns:a="http://schemas.openxmlformats.org/drawingml/2006/main">
          <a:endParaRPr lang="fr-FR" sz="1600">
            <a:solidFill>
              <a:schemeClr val="tx1"/>
            </a:solidFill>
            <a:effectLst/>
            <a:latin typeface="Arial"/>
            <a:cs typeface="Arial"/>
          </a:endParaRPr>
        </a:p>
      </cdr:txBody>
    </cdr:sp>
  </cdr:relSizeAnchor>
  <cdr:relSizeAnchor xmlns:cdr="http://schemas.openxmlformats.org/drawingml/2006/chartDrawing">
    <cdr:from>
      <cdr:x>0.89931</cdr:x>
      <cdr:y>0.14932</cdr:y>
    </cdr:from>
    <cdr:to>
      <cdr:x>0.9531</cdr:x>
      <cdr:y>0.22172</cdr:y>
    </cdr:to>
    <cdr:cxnSp macro="">
      <cdr:nvCxnSpPr>
        <cdr:cNvPr id="8" name="Connecteur droit avec flèche 7">
          <a:extLst xmlns:a="http://schemas.openxmlformats.org/drawingml/2006/main">
            <a:ext uri="{FF2B5EF4-FFF2-40B4-BE49-F238E27FC236}">
              <a16:creationId xmlns:a16="http://schemas.microsoft.com/office/drawing/2014/main" id="{AD53D93E-7155-0540-AB5C-7F7799E2D82B}"/>
            </a:ext>
          </a:extLst>
        </cdr:cNvPr>
        <cdr:cNvCxnSpPr/>
      </cdr:nvCxnSpPr>
      <cdr:spPr>
        <a:xfrm xmlns:a="http://schemas.openxmlformats.org/drawingml/2006/main">
          <a:off x="8280381" y="838207"/>
          <a:ext cx="495319" cy="406393"/>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0.77517</cdr:x>
      <cdr:y>0.27376</cdr:y>
    </cdr:from>
    <cdr:to>
      <cdr:x>0.87862</cdr:x>
      <cdr:y>0.33484</cdr:y>
    </cdr:to>
    <cdr:cxnSp macro="">
      <cdr:nvCxnSpPr>
        <cdr:cNvPr id="11" name="Connecteur droit avec flèche 7">
          <a:extLst xmlns:a="http://schemas.openxmlformats.org/drawingml/2006/main">
            <a:ext uri="{FF2B5EF4-FFF2-40B4-BE49-F238E27FC236}">
              <a16:creationId xmlns:a16="http://schemas.microsoft.com/office/drawing/2014/main" id="{F244F6E9-D286-1146-BF81-E4F2223A28AC}"/>
            </a:ext>
          </a:extLst>
        </cdr:cNvPr>
        <cdr:cNvCxnSpPr/>
      </cdr:nvCxnSpPr>
      <cdr:spPr>
        <a:xfrm xmlns:a="http://schemas.openxmlformats.org/drawingml/2006/main">
          <a:off x="7137400" y="1536700"/>
          <a:ext cx="952494" cy="342891"/>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0.43034</cdr:x>
      <cdr:y>0.45701</cdr:y>
    </cdr:from>
    <cdr:to>
      <cdr:x>0.49241</cdr:x>
      <cdr:y>0.49095</cdr:y>
    </cdr:to>
    <cdr:cxnSp macro="">
      <cdr:nvCxnSpPr>
        <cdr:cNvPr id="15" name="Connecteur droit avec flèche 7">
          <a:extLst xmlns:a="http://schemas.openxmlformats.org/drawingml/2006/main">
            <a:ext uri="{FF2B5EF4-FFF2-40B4-BE49-F238E27FC236}">
              <a16:creationId xmlns:a16="http://schemas.microsoft.com/office/drawing/2014/main" id="{2F2DA3CC-D920-844D-B295-55A9EF9ADFEE}"/>
            </a:ext>
          </a:extLst>
        </cdr:cNvPr>
        <cdr:cNvCxnSpPr/>
      </cdr:nvCxnSpPr>
      <cdr:spPr>
        <a:xfrm xmlns:a="http://schemas.openxmlformats.org/drawingml/2006/main">
          <a:off x="3962400" y="2565400"/>
          <a:ext cx="571500" cy="1905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39.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2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c:userShapes xmlns:c="http://schemas.openxmlformats.org/drawingml/2006/chart">
  <cdr:relSizeAnchor xmlns:cdr="http://schemas.openxmlformats.org/drawingml/2006/chartDrawing">
    <cdr:from>
      <cdr:x>0.05655</cdr:x>
      <cdr:y>0.92534</cdr:y>
    </cdr:from>
    <cdr:to>
      <cdr:x>1</cdr:x>
      <cdr:y>0.99723</cdr:y>
    </cdr:to>
    <cdr:sp macro="" textlink="">
      <cdr:nvSpPr>
        <cdr:cNvPr id="2" name="Text Box 1"/>
        <cdr:cNvSpPr txBox="1">
          <a:spLocks xmlns:a="http://schemas.openxmlformats.org/drawingml/2006/main" noChangeArrowheads="1"/>
        </cdr:cNvSpPr>
      </cdr:nvSpPr>
      <cdr:spPr bwMode="auto">
        <a:xfrm xmlns:a="http://schemas.openxmlformats.org/drawingml/2006/main">
          <a:off x="520700" y="5194300"/>
          <a:ext cx="8686800" cy="403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200">
              <a:latin typeface="Arial"/>
              <a:ea typeface="+mn-ea"/>
              <a:cs typeface="Arial"/>
            </a:rPr>
            <a:t>This figure depicts the share of total household wealth owned</a:t>
          </a:r>
          <a:r>
            <a:rPr lang="fr-FR" sz="1200" baseline="0">
              <a:latin typeface="Arial"/>
              <a:ea typeface="+mn-ea"/>
              <a:cs typeface="Arial"/>
            </a:rPr>
            <a:t> by the top 0.1% of families (tax units) and bottom 90% from capitalized incomes (Saez and Zucman, 2016) and survey data SCF+Forbes 400. </a:t>
          </a:r>
          <a:endParaRPr lang="en-US" sz="1200" b="0" i="0" u="none" strike="noStrike" baseline="0">
            <a:solidFill>
              <a:srgbClr val="000000"/>
            </a:solidFill>
            <a:latin typeface="Arial"/>
            <a:ea typeface="Arial"/>
            <a:cs typeface="Arial"/>
          </a:endParaRPr>
        </a:p>
      </cdr:txBody>
    </cdr:sp>
  </cdr:relSizeAnchor>
  <cdr:relSizeAnchor xmlns:cdr="http://schemas.openxmlformats.org/drawingml/2006/chartDrawing">
    <cdr:from>
      <cdr:x>0.68275</cdr:x>
      <cdr:y>0.68099</cdr:y>
    </cdr:from>
    <cdr:to>
      <cdr:x>0.98345</cdr:x>
      <cdr:y>0.8009</cdr:y>
    </cdr:to>
    <cdr:sp macro="" textlink="">
      <cdr:nvSpPr>
        <cdr:cNvPr id="3" name="Rectangle 1"/>
        <cdr:cNvSpPr/>
      </cdr:nvSpPr>
      <cdr:spPr>
        <a:xfrm xmlns:a="http://schemas.openxmlformats.org/drawingml/2006/main">
          <a:off x="6286452" y="3822669"/>
          <a:ext cx="2768648" cy="6731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Top 0.1% wealth share</a:t>
          </a:r>
          <a:endParaRPr lang="fr-FR" sz="1800">
            <a:solidFill>
              <a:schemeClr val="tx1"/>
            </a:solidFill>
            <a:effectLst/>
            <a:latin typeface="Arial"/>
            <a:cs typeface="Arial"/>
          </a:endParaRPr>
        </a:p>
      </cdr:txBody>
    </cdr:sp>
  </cdr:relSizeAnchor>
  <cdr:relSizeAnchor xmlns:cdr="http://schemas.openxmlformats.org/drawingml/2006/chartDrawing">
    <cdr:from>
      <cdr:x>0.26207</cdr:x>
      <cdr:y>0.10407</cdr:y>
    </cdr:from>
    <cdr:to>
      <cdr:x>0.55034</cdr:x>
      <cdr:y>0.20136</cdr:y>
    </cdr:to>
    <cdr:sp macro="" textlink="">
      <cdr:nvSpPr>
        <cdr:cNvPr id="6" name="Rectangle 1"/>
        <cdr:cNvSpPr/>
      </cdr:nvSpPr>
      <cdr:spPr>
        <a:xfrm xmlns:a="http://schemas.openxmlformats.org/drawingml/2006/main">
          <a:off x="2413041" y="584170"/>
          <a:ext cx="2654259" cy="54613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Bottom 90% wealth share</a:t>
          </a:r>
          <a:endParaRPr lang="fr-FR" sz="1800">
            <a:solidFill>
              <a:schemeClr val="tx1"/>
            </a:solidFill>
            <a:effectLst/>
            <a:latin typeface="Arial"/>
            <a:cs typeface="Arial"/>
          </a:endParaRPr>
        </a:p>
      </cdr:txBody>
    </cdr:sp>
  </cdr:relSizeAnchor>
  <cdr:relSizeAnchor xmlns:cdr="http://schemas.openxmlformats.org/drawingml/2006/chartDrawing">
    <cdr:from>
      <cdr:x>0.29793</cdr:x>
      <cdr:y>0.22172</cdr:y>
    </cdr:from>
    <cdr:to>
      <cdr:x>0.35586</cdr:x>
      <cdr:y>0.26244</cdr:y>
    </cdr:to>
    <cdr:cxnSp macro="">
      <cdr:nvCxnSpPr>
        <cdr:cNvPr id="8" name="Connecteur droit avec flèche 7">
          <a:extLst xmlns:a="http://schemas.openxmlformats.org/drawingml/2006/main">
            <a:ext uri="{FF2B5EF4-FFF2-40B4-BE49-F238E27FC236}">
              <a16:creationId xmlns:a16="http://schemas.microsoft.com/office/drawing/2014/main" id="{FC0A7057-8671-B54C-BB71-68EF8AC1DEF6}"/>
            </a:ext>
          </a:extLst>
        </cdr:cNvPr>
        <cdr:cNvCxnSpPr/>
      </cdr:nvCxnSpPr>
      <cdr:spPr>
        <a:xfrm xmlns:a="http://schemas.openxmlformats.org/drawingml/2006/main">
          <a:off x="2743181" y="1244607"/>
          <a:ext cx="533390" cy="228577"/>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0.77517</cdr:x>
      <cdr:y>0.62443</cdr:y>
    </cdr:from>
    <cdr:to>
      <cdr:x>0.78758</cdr:x>
      <cdr:y>0.68326</cdr:y>
    </cdr:to>
    <cdr:cxnSp macro="">
      <cdr:nvCxnSpPr>
        <cdr:cNvPr id="9" name="Connecteur droit avec flèche 7">
          <a:extLst xmlns:a="http://schemas.openxmlformats.org/drawingml/2006/main">
            <a:ext uri="{FF2B5EF4-FFF2-40B4-BE49-F238E27FC236}">
              <a16:creationId xmlns:a16="http://schemas.microsoft.com/office/drawing/2014/main" id="{0167AA23-0751-DF4D-B48D-BE815EC58B15}"/>
            </a:ext>
          </a:extLst>
        </cdr:cNvPr>
        <cdr:cNvCxnSpPr/>
      </cdr:nvCxnSpPr>
      <cdr:spPr>
        <a:xfrm xmlns:a="http://schemas.openxmlformats.org/drawingml/2006/main" flipH="1" flipV="1">
          <a:off x="7137400" y="3505200"/>
          <a:ext cx="114246" cy="330224"/>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41.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2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c:userShapes xmlns:c="http://schemas.openxmlformats.org/drawingml/2006/chart">
  <cdr:relSizeAnchor xmlns:cdr="http://schemas.openxmlformats.org/drawingml/2006/chartDrawing">
    <cdr:from>
      <cdr:x>0.68689</cdr:x>
      <cdr:y>0.72171</cdr:y>
    </cdr:from>
    <cdr:to>
      <cdr:x>0.98759</cdr:x>
      <cdr:y>0.84162</cdr:y>
    </cdr:to>
    <cdr:sp macro="" textlink="">
      <cdr:nvSpPr>
        <cdr:cNvPr id="3" name="Rectangle 1"/>
        <cdr:cNvSpPr/>
      </cdr:nvSpPr>
      <cdr:spPr>
        <a:xfrm xmlns:a="http://schemas.openxmlformats.org/drawingml/2006/main">
          <a:off x="6324521" y="4051269"/>
          <a:ext cx="2768695" cy="6731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Top 0.1% wealth share</a:t>
          </a:r>
          <a:endParaRPr lang="fr-FR" sz="1800">
            <a:solidFill>
              <a:schemeClr val="tx1"/>
            </a:solidFill>
            <a:effectLst/>
            <a:latin typeface="Arial"/>
            <a:cs typeface="Arial"/>
          </a:endParaRPr>
        </a:p>
      </cdr:txBody>
    </cdr:sp>
  </cdr:relSizeAnchor>
  <cdr:relSizeAnchor xmlns:cdr="http://schemas.openxmlformats.org/drawingml/2006/chartDrawing">
    <cdr:from>
      <cdr:x>0.53104</cdr:x>
      <cdr:y>0.44344</cdr:y>
    </cdr:from>
    <cdr:to>
      <cdr:x>0.89379</cdr:x>
      <cdr:y>0.55204</cdr:y>
    </cdr:to>
    <cdr:sp macro="" textlink="">
      <cdr:nvSpPr>
        <cdr:cNvPr id="4" name="Rectangle 2"/>
        <cdr:cNvSpPr/>
      </cdr:nvSpPr>
      <cdr:spPr>
        <a:xfrm xmlns:a="http://schemas.openxmlformats.org/drawingml/2006/main">
          <a:off x="4889538" y="2489217"/>
          <a:ext cx="3340021" cy="6096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Top 0.1% SCF+Forbes 400</a:t>
          </a:r>
          <a:endParaRPr lang="fr-FR" sz="1800">
            <a:solidFill>
              <a:schemeClr val="tx1"/>
            </a:solidFill>
            <a:effectLst/>
            <a:latin typeface="Arial"/>
            <a:cs typeface="Arial"/>
          </a:endParaRPr>
        </a:p>
      </cdr:txBody>
    </cdr:sp>
  </cdr:relSizeAnchor>
  <cdr:relSizeAnchor xmlns:cdr="http://schemas.openxmlformats.org/drawingml/2006/chartDrawing">
    <cdr:from>
      <cdr:x>0.16828</cdr:x>
      <cdr:y>0.13801</cdr:y>
    </cdr:from>
    <cdr:to>
      <cdr:x>0.49931</cdr:x>
      <cdr:y>0.2353</cdr:y>
    </cdr:to>
    <cdr:sp macro="" textlink="">
      <cdr:nvSpPr>
        <cdr:cNvPr id="6" name="Rectangle 1"/>
        <cdr:cNvSpPr/>
      </cdr:nvSpPr>
      <cdr:spPr>
        <a:xfrm xmlns:a="http://schemas.openxmlformats.org/drawingml/2006/main">
          <a:off x="1549400" y="774687"/>
          <a:ext cx="3047956" cy="5461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Bottom 90% wealth share</a:t>
          </a:r>
          <a:endParaRPr lang="fr-FR" sz="1800">
            <a:solidFill>
              <a:schemeClr val="tx1"/>
            </a:solidFill>
            <a:effectLst/>
            <a:latin typeface="Arial"/>
            <a:cs typeface="Arial"/>
          </a:endParaRPr>
        </a:p>
      </cdr:txBody>
    </cdr:sp>
  </cdr:relSizeAnchor>
  <cdr:relSizeAnchor xmlns:cdr="http://schemas.openxmlformats.org/drawingml/2006/chartDrawing">
    <cdr:from>
      <cdr:x>0.54207</cdr:x>
      <cdr:y>0.2896</cdr:y>
    </cdr:from>
    <cdr:to>
      <cdr:x>0.7862</cdr:x>
      <cdr:y>0.36652</cdr:y>
    </cdr:to>
    <cdr:sp macro="" textlink="">
      <cdr:nvSpPr>
        <cdr:cNvPr id="7" name="Rectangle 2"/>
        <cdr:cNvSpPr/>
      </cdr:nvSpPr>
      <cdr:spPr>
        <a:xfrm xmlns:a="http://schemas.openxmlformats.org/drawingml/2006/main">
          <a:off x="4991148" y="1625625"/>
          <a:ext cx="2247827" cy="43178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baseline="0">
              <a:solidFill>
                <a:schemeClr val="tx1"/>
              </a:solidFill>
              <a:effectLst/>
              <a:latin typeface="Arial"/>
              <a:cs typeface="Arial"/>
            </a:rPr>
            <a:t>Bottom 90% SCF</a:t>
          </a:r>
          <a:endParaRPr lang="fr-FR" sz="1800">
            <a:solidFill>
              <a:schemeClr val="tx1"/>
            </a:solidFill>
            <a:effectLst/>
            <a:latin typeface="Arial"/>
            <a:cs typeface="Arial"/>
          </a:endParaRPr>
        </a:p>
      </cdr:txBody>
    </cdr:sp>
  </cdr:relSizeAnchor>
  <cdr:relSizeAnchor xmlns:cdr="http://schemas.openxmlformats.org/drawingml/2006/chartDrawing">
    <cdr:from>
      <cdr:x>0.29793</cdr:x>
      <cdr:y>0.22172</cdr:y>
    </cdr:from>
    <cdr:to>
      <cdr:x>0.35586</cdr:x>
      <cdr:y>0.26244</cdr:y>
    </cdr:to>
    <cdr:cxnSp macro="">
      <cdr:nvCxnSpPr>
        <cdr:cNvPr id="8" name="Connecteur droit avec flèche 7">
          <a:extLst xmlns:a="http://schemas.openxmlformats.org/drawingml/2006/main">
            <a:ext uri="{FF2B5EF4-FFF2-40B4-BE49-F238E27FC236}">
              <a16:creationId xmlns:a16="http://schemas.microsoft.com/office/drawing/2014/main" id="{E7EAC33E-CAF7-AF42-A8AF-E355B76D9F3A}"/>
            </a:ext>
          </a:extLst>
        </cdr:cNvPr>
        <cdr:cNvCxnSpPr/>
      </cdr:nvCxnSpPr>
      <cdr:spPr>
        <a:xfrm xmlns:a="http://schemas.openxmlformats.org/drawingml/2006/main">
          <a:off x="2743181" y="1244607"/>
          <a:ext cx="533390" cy="228577"/>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0.77931</cdr:x>
      <cdr:y>0.64932</cdr:y>
    </cdr:from>
    <cdr:to>
      <cdr:x>0.79172</cdr:x>
      <cdr:y>0.70815</cdr:y>
    </cdr:to>
    <cdr:cxnSp macro="">
      <cdr:nvCxnSpPr>
        <cdr:cNvPr id="9" name="Connecteur droit avec flèche 7">
          <a:extLst xmlns:a="http://schemas.openxmlformats.org/drawingml/2006/main">
            <a:ext uri="{FF2B5EF4-FFF2-40B4-BE49-F238E27FC236}">
              <a16:creationId xmlns:a16="http://schemas.microsoft.com/office/drawing/2014/main" id="{69DB9DF4-9404-7944-845D-5D36E448E8A0}"/>
            </a:ext>
          </a:extLst>
        </cdr:cNvPr>
        <cdr:cNvCxnSpPr/>
      </cdr:nvCxnSpPr>
      <cdr:spPr>
        <a:xfrm xmlns:a="http://schemas.openxmlformats.org/drawingml/2006/main" flipH="1" flipV="1">
          <a:off x="7175478" y="3644875"/>
          <a:ext cx="114265" cy="330237"/>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0.69378</cdr:x>
      <cdr:y>0.50453</cdr:y>
    </cdr:from>
    <cdr:to>
      <cdr:x>0.7462</cdr:x>
      <cdr:y>0.56561</cdr:y>
    </cdr:to>
    <cdr:cxnSp macro="">
      <cdr:nvCxnSpPr>
        <cdr:cNvPr id="11" name="Connecteur droit avec flèche 7">
          <a:extLst xmlns:a="http://schemas.openxmlformats.org/drawingml/2006/main">
            <a:ext uri="{FF2B5EF4-FFF2-40B4-BE49-F238E27FC236}">
              <a16:creationId xmlns:a16="http://schemas.microsoft.com/office/drawing/2014/main" id="{E4400B21-89BE-E44F-B710-47F683590200}"/>
            </a:ext>
          </a:extLst>
        </cdr:cNvPr>
        <cdr:cNvCxnSpPr/>
      </cdr:nvCxnSpPr>
      <cdr:spPr>
        <a:xfrm xmlns:a="http://schemas.openxmlformats.org/drawingml/2006/main">
          <a:off x="6388021" y="2832141"/>
          <a:ext cx="482657" cy="342867"/>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0.71034</cdr:x>
      <cdr:y>0.20362</cdr:y>
    </cdr:from>
    <cdr:to>
      <cdr:x>0.76414</cdr:x>
      <cdr:y>0.28054</cdr:y>
    </cdr:to>
    <cdr:cxnSp macro="">
      <cdr:nvCxnSpPr>
        <cdr:cNvPr id="15" name="Connecteur droit avec flèche 7">
          <a:extLst xmlns:a="http://schemas.openxmlformats.org/drawingml/2006/main">
            <a:ext uri="{FF2B5EF4-FFF2-40B4-BE49-F238E27FC236}">
              <a16:creationId xmlns:a16="http://schemas.microsoft.com/office/drawing/2014/main" id="{D1DC37E1-ED8C-2C44-A10B-18F0E6196A9C}"/>
            </a:ext>
          </a:extLst>
        </cdr:cNvPr>
        <cdr:cNvCxnSpPr/>
      </cdr:nvCxnSpPr>
      <cdr:spPr>
        <a:xfrm xmlns:a="http://schemas.openxmlformats.org/drawingml/2006/main" flipV="1">
          <a:off x="6540433" y="1143002"/>
          <a:ext cx="495364" cy="431783"/>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43.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c:userShapes xmlns:c="http://schemas.openxmlformats.org/drawingml/2006/chart">
  <cdr:relSizeAnchor xmlns:cdr="http://schemas.openxmlformats.org/drawingml/2006/chartDrawing">
    <cdr:from>
      <cdr:x>0.0397</cdr:x>
      <cdr:y>0.89107</cdr:y>
    </cdr:from>
    <cdr:to>
      <cdr:x>1</cdr:x>
      <cdr:y>0.96296</cdr:y>
    </cdr:to>
    <cdr:sp macro="" textlink="">
      <cdr:nvSpPr>
        <cdr:cNvPr id="2" name="Text Box 1"/>
        <cdr:cNvSpPr txBox="1">
          <a:spLocks xmlns:a="http://schemas.openxmlformats.org/drawingml/2006/main" noChangeArrowheads="1"/>
        </cdr:cNvSpPr>
      </cdr:nvSpPr>
      <cdr:spPr bwMode="auto">
        <a:xfrm xmlns:a="http://schemas.openxmlformats.org/drawingml/2006/main">
          <a:off x="340328" y="5194308"/>
          <a:ext cx="8232172" cy="4190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en-US" sz="1200" b="0" i="0" baseline="0">
              <a:effectLst/>
              <a:latin typeface="Arial"/>
              <a:ea typeface="+mn-ea"/>
              <a:cs typeface="Arial"/>
            </a:rPr>
            <a:t>The figure shows how the interest rate varies across the distribution of wealth using matched estate and prior year income tax data for 1997 to 2012 decedents as well as in SCF data. The Moody AAA overestimates interest returns at the top</a:t>
          </a:r>
          <a:endParaRPr lang="en-US" sz="1200">
            <a:effectLst/>
            <a:latin typeface="Arial"/>
            <a:cs typeface="Arial"/>
          </a:endParaRPr>
        </a:p>
        <a:p xmlns:a="http://schemas.openxmlformats.org/drawingml/2006/main">
          <a:pPr algn="l" rtl="0">
            <a:defRPr sz="1000"/>
          </a:pPr>
          <a:endParaRPr lang="en-US" sz="1200" b="0" i="0" u="none" strike="noStrike" baseline="0">
            <a:solidFill>
              <a:srgbClr val="000000"/>
            </a:solidFill>
            <a:latin typeface="Arial"/>
            <a:ea typeface="Arial"/>
            <a:cs typeface="Arial"/>
          </a:endParaRPr>
        </a:p>
      </cdr:txBody>
    </cdr:sp>
  </cdr:relSizeAnchor>
</c:userShapes>
</file>

<file path=xl/drawings/drawing45.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7.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9.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0.74759</cdr:x>
      <cdr:y>0.55883</cdr:y>
    </cdr:from>
    <cdr:to>
      <cdr:x>0.9931</cdr:x>
      <cdr:y>0.6629</cdr:y>
    </cdr:to>
    <cdr:sp macro="" textlink="">
      <cdr:nvSpPr>
        <cdr:cNvPr id="3" name="Rectangle 1"/>
        <cdr:cNvSpPr/>
      </cdr:nvSpPr>
      <cdr:spPr>
        <a:xfrm xmlns:a="http://schemas.openxmlformats.org/drawingml/2006/main">
          <a:off x="6883400" y="3136936"/>
          <a:ext cx="2260568" cy="5841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Estate multiplier</a:t>
          </a:r>
        </a:p>
        <a:p xmlns:a="http://schemas.openxmlformats.org/drawingml/2006/main">
          <a:r>
            <a:rPr lang="fr-FR" sz="1600" baseline="0">
              <a:solidFill>
                <a:schemeClr val="tx1"/>
              </a:solidFill>
              <a:effectLst/>
              <a:latin typeface="Arial"/>
              <a:cs typeface="Arial"/>
            </a:rPr>
            <a:t>(adjusted for mortality)</a:t>
          </a:r>
          <a:endParaRPr lang="fr-FR" sz="1600">
            <a:solidFill>
              <a:schemeClr val="tx1"/>
            </a:solidFill>
            <a:effectLst/>
            <a:latin typeface="Arial"/>
            <a:cs typeface="Arial"/>
          </a:endParaRPr>
        </a:p>
      </cdr:txBody>
    </cdr:sp>
  </cdr:relSizeAnchor>
  <cdr:relSizeAnchor xmlns:cdr="http://schemas.openxmlformats.org/drawingml/2006/chartDrawing">
    <cdr:from>
      <cdr:x>0.56827</cdr:x>
      <cdr:y>0.30091</cdr:y>
    </cdr:from>
    <cdr:to>
      <cdr:x>0.87586</cdr:x>
      <cdr:y>0.39367</cdr:y>
    </cdr:to>
    <cdr:sp macro="" textlink="">
      <cdr:nvSpPr>
        <cdr:cNvPr id="4" name="Rectangle 2"/>
        <cdr:cNvSpPr/>
      </cdr:nvSpPr>
      <cdr:spPr>
        <a:xfrm xmlns:a="http://schemas.openxmlformats.org/drawingml/2006/main">
          <a:off x="5232375" y="1689113"/>
          <a:ext cx="2832135" cy="5206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SCF+Forbes 400</a:t>
          </a:r>
          <a:endParaRPr lang="fr-FR" sz="1600">
            <a:solidFill>
              <a:schemeClr val="tx1"/>
            </a:solidFill>
            <a:effectLst/>
            <a:latin typeface="Arial"/>
            <a:cs typeface="Arial"/>
          </a:endParaRPr>
        </a:p>
      </cdr:txBody>
    </cdr:sp>
  </cdr:relSizeAnchor>
  <cdr:relSizeAnchor xmlns:cdr="http://schemas.openxmlformats.org/drawingml/2006/chartDrawing">
    <cdr:from>
      <cdr:x>0.70069</cdr:x>
      <cdr:y>0.08823</cdr:y>
    </cdr:from>
    <cdr:to>
      <cdr:x>1</cdr:x>
      <cdr:y>0.16968</cdr:y>
    </cdr:to>
    <cdr:sp macro="" textlink="">
      <cdr:nvSpPr>
        <cdr:cNvPr id="6" name="Rectangle 1"/>
        <cdr:cNvSpPr/>
      </cdr:nvSpPr>
      <cdr:spPr>
        <a:xfrm xmlns:a="http://schemas.openxmlformats.org/drawingml/2006/main">
          <a:off x="6451601" y="495270"/>
          <a:ext cx="2755899" cy="457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Benchmark capitalization</a:t>
          </a:r>
          <a:endParaRPr lang="fr-FR" sz="1600">
            <a:solidFill>
              <a:schemeClr val="tx1"/>
            </a:solidFill>
            <a:effectLst/>
            <a:latin typeface="Arial"/>
            <a:cs typeface="Arial"/>
          </a:endParaRPr>
        </a:p>
      </cdr:txBody>
    </cdr:sp>
  </cdr:relSizeAnchor>
  <cdr:relSizeAnchor xmlns:cdr="http://schemas.openxmlformats.org/drawingml/2006/chartDrawing">
    <cdr:from>
      <cdr:x>0.44828</cdr:x>
      <cdr:y>0.43213</cdr:y>
    </cdr:from>
    <cdr:to>
      <cdr:x>0.69241</cdr:x>
      <cdr:y>0.50905</cdr:y>
    </cdr:to>
    <cdr:sp macro="" textlink="">
      <cdr:nvSpPr>
        <cdr:cNvPr id="7" name="Rectangle 2"/>
        <cdr:cNvSpPr/>
      </cdr:nvSpPr>
      <cdr:spPr>
        <a:xfrm xmlns:a="http://schemas.openxmlformats.org/drawingml/2006/main">
          <a:off x="4127548" y="2425725"/>
          <a:ext cx="2247827" cy="43178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Modified capitalization</a:t>
          </a:r>
          <a:endParaRPr lang="fr-FR" sz="1600">
            <a:solidFill>
              <a:schemeClr val="tx1"/>
            </a:solidFill>
            <a:effectLst/>
            <a:latin typeface="Arial"/>
            <a:cs typeface="Arial"/>
          </a:endParaRPr>
        </a:p>
      </cdr:txBody>
    </cdr:sp>
  </cdr:relSizeAnchor>
  <cdr:relSizeAnchor xmlns:cdr="http://schemas.openxmlformats.org/drawingml/2006/chartDrawing">
    <cdr:from>
      <cdr:x>0.87586</cdr:x>
      <cdr:y>0.14706</cdr:y>
    </cdr:from>
    <cdr:to>
      <cdr:x>0.93793</cdr:x>
      <cdr:y>0.19457</cdr:y>
    </cdr:to>
    <cdr:cxnSp macro="">
      <cdr:nvCxnSpPr>
        <cdr:cNvPr id="8" name="Connecteur droit avec flèche 7">
          <a:extLst xmlns:a="http://schemas.openxmlformats.org/drawingml/2006/main">
            <a:ext uri="{FF2B5EF4-FFF2-40B4-BE49-F238E27FC236}">
              <a16:creationId xmlns:a16="http://schemas.microsoft.com/office/drawing/2014/main" id="{AD53D93E-7155-0540-AB5C-7F7799E2D82B}"/>
            </a:ext>
          </a:extLst>
        </cdr:cNvPr>
        <cdr:cNvCxnSpPr/>
      </cdr:nvCxnSpPr>
      <cdr:spPr>
        <a:xfrm xmlns:a="http://schemas.openxmlformats.org/drawingml/2006/main">
          <a:off x="8064481" y="825507"/>
          <a:ext cx="571519" cy="266693"/>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0.86207</cdr:x>
      <cdr:y>0.45475</cdr:y>
    </cdr:from>
    <cdr:to>
      <cdr:x>0.88828</cdr:x>
      <cdr:y>0.56335</cdr:y>
    </cdr:to>
    <cdr:cxnSp macro="">
      <cdr:nvCxnSpPr>
        <cdr:cNvPr id="9" name="Connecteur droit avec flèche 7">
          <a:extLst xmlns:a="http://schemas.openxmlformats.org/drawingml/2006/main">
            <a:ext uri="{FF2B5EF4-FFF2-40B4-BE49-F238E27FC236}">
              <a16:creationId xmlns:a16="http://schemas.microsoft.com/office/drawing/2014/main" id="{21551BBB-76FB-3346-9162-0F99D5967D86}"/>
            </a:ext>
          </a:extLst>
        </cdr:cNvPr>
        <cdr:cNvCxnSpPr/>
      </cdr:nvCxnSpPr>
      <cdr:spPr>
        <a:xfrm xmlns:a="http://schemas.openxmlformats.org/drawingml/2006/main" flipV="1">
          <a:off x="7937510" y="2552700"/>
          <a:ext cx="241290" cy="60961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0.70206</cdr:x>
      <cdr:y>0.36199</cdr:y>
    </cdr:from>
    <cdr:to>
      <cdr:x>0.77931</cdr:x>
      <cdr:y>0.41628</cdr:y>
    </cdr:to>
    <cdr:cxnSp macro="">
      <cdr:nvCxnSpPr>
        <cdr:cNvPr id="11" name="Connecteur droit avec flèche 7">
          <a:extLst xmlns:a="http://schemas.openxmlformats.org/drawingml/2006/main">
            <a:ext uri="{FF2B5EF4-FFF2-40B4-BE49-F238E27FC236}">
              <a16:creationId xmlns:a16="http://schemas.microsoft.com/office/drawing/2014/main" id="{F244F6E9-D286-1146-BF81-E4F2223A28AC}"/>
            </a:ext>
          </a:extLst>
        </cdr:cNvPr>
        <cdr:cNvCxnSpPr/>
      </cdr:nvCxnSpPr>
      <cdr:spPr>
        <a:xfrm xmlns:a="http://schemas.openxmlformats.org/drawingml/2006/main">
          <a:off x="6464246" y="2032022"/>
          <a:ext cx="711279" cy="304752"/>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0.63862</cdr:x>
      <cdr:y>0.48643</cdr:y>
    </cdr:from>
    <cdr:to>
      <cdr:x>0.68</cdr:x>
      <cdr:y>0.54751</cdr:y>
    </cdr:to>
    <cdr:cxnSp macro="">
      <cdr:nvCxnSpPr>
        <cdr:cNvPr id="15" name="Connecteur droit avec flèche 7">
          <a:extLst xmlns:a="http://schemas.openxmlformats.org/drawingml/2006/main">
            <a:ext uri="{FF2B5EF4-FFF2-40B4-BE49-F238E27FC236}">
              <a16:creationId xmlns:a16="http://schemas.microsoft.com/office/drawing/2014/main" id="{2F2DA3CC-D920-844D-B295-55A9EF9ADFEE}"/>
            </a:ext>
          </a:extLst>
        </cdr:cNvPr>
        <cdr:cNvCxnSpPr/>
      </cdr:nvCxnSpPr>
      <cdr:spPr>
        <a:xfrm xmlns:a="http://schemas.openxmlformats.org/drawingml/2006/main">
          <a:off x="5880094" y="2730526"/>
          <a:ext cx="381006" cy="342874"/>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50.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1.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2.xml><?xml version="1.0" encoding="utf-8"?>
<c:userShapes xmlns:c="http://schemas.openxmlformats.org/drawingml/2006/chart">
  <cdr:relSizeAnchor xmlns:cdr="http://schemas.openxmlformats.org/drawingml/2006/chartDrawing">
    <cdr:from>
      <cdr:x>0.77103</cdr:x>
      <cdr:y>0.58145</cdr:y>
    </cdr:from>
    <cdr:to>
      <cdr:x>0.99448</cdr:x>
      <cdr:y>0.68552</cdr:y>
    </cdr:to>
    <cdr:sp macro="" textlink="">
      <cdr:nvSpPr>
        <cdr:cNvPr id="3" name="Rectangle 1"/>
        <cdr:cNvSpPr/>
      </cdr:nvSpPr>
      <cdr:spPr>
        <a:xfrm xmlns:a="http://schemas.openxmlformats.org/drawingml/2006/main">
          <a:off x="7099259" y="3263911"/>
          <a:ext cx="2057416" cy="5841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2. Noise smoothing</a:t>
          </a:r>
          <a:endParaRPr lang="fr-FR" sz="1600">
            <a:solidFill>
              <a:schemeClr val="tx1"/>
            </a:solidFill>
            <a:effectLst/>
            <a:latin typeface="Arial"/>
            <a:cs typeface="Arial"/>
          </a:endParaRPr>
        </a:p>
      </cdr:txBody>
    </cdr:sp>
  </cdr:relSizeAnchor>
  <cdr:relSizeAnchor xmlns:cdr="http://schemas.openxmlformats.org/drawingml/2006/chartDrawing">
    <cdr:from>
      <cdr:x>0.48138</cdr:x>
      <cdr:y>0.08597</cdr:y>
    </cdr:from>
    <cdr:to>
      <cdr:x>0.92</cdr:x>
      <cdr:y>0.17647</cdr:y>
    </cdr:to>
    <cdr:sp macro="" textlink="">
      <cdr:nvSpPr>
        <cdr:cNvPr id="6" name="Rectangle 1"/>
        <cdr:cNvSpPr/>
      </cdr:nvSpPr>
      <cdr:spPr>
        <a:xfrm xmlns:a="http://schemas.openxmlformats.org/drawingml/2006/main">
          <a:off x="4432301" y="482570"/>
          <a:ext cx="4038600" cy="50803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4. From individuals to family tax units </a:t>
          </a:r>
          <a:endParaRPr lang="fr-FR" sz="1600">
            <a:solidFill>
              <a:schemeClr val="tx1"/>
            </a:solidFill>
            <a:effectLst/>
            <a:latin typeface="Arial"/>
            <a:cs typeface="Arial"/>
          </a:endParaRPr>
        </a:p>
      </cdr:txBody>
    </cdr:sp>
  </cdr:relSizeAnchor>
  <cdr:relSizeAnchor xmlns:cdr="http://schemas.openxmlformats.org/drawingml/2006/chartDrawing">
    <cdr:from>
      <cdr:x>0.29104</cdr:x>
      <cdr:y>0.21267</cdr:y>
    </cdr:from>
    <cdr:to>
      <cdr:x>0.64276</cdr:x>
      <cdr:y>0.32127</cdr:y>
    </cdr:to>
    <cdr:sp macro="" textlink="">
      <cdr:nvSpPr>
        <cdr:cNvPr id="7" name="Rectangle 2"/>
        <cdr:cNvSpPr/>
      </cdr:nvSpPr>
      <cdr:spPr>
        <a:xfrm xmlns:a="http://schemas.openxmlformats.org/drawingml/2006/main">
          <a:off x="2679749" y="1193825"/>
          <a:ext cx="3238451" cy="6095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3. Using Chetty et al. (2016) mortality differential</a:t>
          </a:r>
          <a:endParaRPr lang="fr-FR" sz="1600">
            <a:solidFill>
              <a:schemeClr val="tx1"/>
            </a:solidFill>
            <a:effectLst/>
            <a:latin typeface="Arial"/>
            <a:cs typeface="Arial"/>
          </a:endParaRPr>
        </a:p>
      </cdr:txBody>
    </cdr:sp>
  </cdr:relSizeAnchor>
  <cdr:relSizeAnchor xmlns:cdr="http://schemas.openxmlformats.org/drawingml/2006/chartDrawing">
    <cdr:from>
      <cdr:x>0.74896</cdr:x>
      <cdr:y>0.14254</cdr:y>
    </cdr:from>
    <cdr:to>
      <cdr:x>0.85655</cdr:x>
      <cdr:y>0.18552</cdr:y>
    </cdr:to>
    <cdr:cxnSp macro="">
      <cdr:nvCxnSpPr>
        <cdr:cNvPr id="8" name="Connecteur droit avec flèche 7">
          <a:extLst xmlns:a="http://schemas.openxmlformats.org/drawingml/2006/main">
            <a:ext uri="{FF2B5EF4-FFF2-40B4-BE49-F238E27FC236}">
              <a16:creationId xmlns:a16="http://schemas.microsoft.com/office/drawing/2014/main" id="{69F11720-7383-3C4C-9B5C-7206B0EC0AFE}"/>
            </a:ext>
          </a:extLst>
        </cdr:cNvPr>
        <cdr:cNvCxnSpPr/>
      </cdr:nvCxnSpPr>
      <cdr:spPr>
        <a:xfrm xmlns:a="http://schemas.openxmlformats.org/drawingml/2006/main">
          <a:off x="6896081" y="800107"/>
          <a:ext cx="990619" cy="241293"/>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0.85655</cdr:x>
      <cdr:y>0.42986</cdr:y>
    </cdr:from>
    <cdr:to>
      <cdr:x>0.86345</cdr:x>
      <cdr:y>0.57466</cdr:y>
    </cdr:to>
    <cdr:cxnSp macro="">
      <cdr:nvCxnSpPr>
        <cdr:cNvPr id="9" name="Connecteur droit avec flèche 7">
          <a:extLst xmlns:a="http://schemas.openxmlformats.org/drawingml/2006/main">
            <a:ext uri="{FF2B5EF4-FFF2-40B4-BE49-F238E27FC236}">
              <a16:creationId xmlns:a16="http://schemas.microsoft.com/office/drawing/2014/main" id="{7DE4DDAA-B31A-2C48-9F56-372CB550A930}"/>
            </a:ext>
          </a:extLst>
        </cdr:cNvPr>
        <cdr:cNvCxnSpPr/>
      </cdr:nvCxnSpPr>
      <cdr:spPr>
        <a:xfrm xmlns:a="http://schemas.openxmlformats.org/drawingml/2006/main" flipV="1">
          <a:off x="7886684" y="2413000"/>
          <a:ext cx="63516" cy="812796"/>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0.60828</cdr:x>
      <cdr:y>0.52036</cdr:y>
    </cdr:from>
    <cdr:to>
      <cdr:x>0.70897</cdr:x>
      <cdr:y>0.54977</cdr:y>
    </cdr:to>
    <cdr:cxnSp macro="">
      <cdr:nvCxnSpPr>
        <cdr:cNvPr id="11" name="Connecteur droit avec flèche 7">
          <a:extLst xmlns:a="http://schemas.openxmlformats.org/drawingml/2006/main">
            <a:ext uri="{FF2B5EF4-FFF2-40B4-BE49-F238E27FC236}">
              <a16:creationId xmlns:a16="http://schemas.microsoft.com/office/drawing/2014/main" id="{0C56FCCA-4C4E-FB43-8EFB-52845709D6F9}"/>
            </a:ext>
          </a:extLst>
        </cdr:cNvPr>
        <cdr:cNvCxnSpPr/>
      </cdr:nvCxnSpPr>
      <cdr:spPr>
        <a:xfrm xmlns:a="http://schemas.openxmlformats.org/drawingml/2006/main" flipV="1">
          <a:off x="5600700" y="2921000"/>
          <a:ext cx="927100" cy="1651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0.57103</cdr:x>
      <cdr:y>0.27376</cdr:y>
    </cdr:from>
    <cdr:to>
      <cdr:x>0.65517</cdr:x>
      <cdr:y>0.31222</cdr:y>
    </cdr:to>
    <cdr:cxnSp macro="">
      <cdr:nvCxnSpPr>
        <cdr:cNvPr id="15" name="Connecteur droit avec flèche 7">
          <a:extLst xmlns:a="http://schemas.openxmlformats.org/drawingml/2006/main">
            <a:ext uri="{FF2B5EF4-FFF2-40B4-BE49-F238E27FC236}">
              <a16:creationId xmlns:a16="http://schemas.microsoft.com/office/drawing/2014/main" id="{EA5DFC90-56B6-C44A-9909-F7745764697A}"/>
            </a:ext>
          </a:extLst>
        </cdr:cNvPr>
        <cdr:cNvCxnSpPr/>
      </cdr:nvCxnSpPr>
      <cdr:spPr>
        <a:xfrm xmlns:a="http://schemas.openxmlformats.org/drawingml/2006/main">
          <a:off x="5257800" y="1536700"/>
          <a:ext cx="774678" cy="215901"/>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0.51448</cdr:x>
      <cdr:y>0.54751</cdr:y>
    </cdr:from>
    <cdr:to>
      <cdr:x>0.74759</cdr:x>
      <cdr:y>0.74208</cdr:y>
    </cdr:to>
    <cdr:sp macro="" textlink="">
      <cdr:nvSpPr>
        <cdr:cNvPr id="10" name="Rectangle 9"/>
        <cdr:cNvSpPr/>
      </cdr:nvSpPr>
      <cdr:spPr>
        <a:xfrm xmlns:a="http://schemas.openxmlformats.org/drawingml/2006/main">
          <a:off x="4737100" y="3073400"/>
          <a:ext cx="2146300" cy="10922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1. Kopczuk and Saez (2004) raw series and update </a:t>
          </a:r>
          <a:endParaRPr lang="fr-FR" sz="1600">
            <a:solidFill>
              <a:schemeClr val="tx1"/>
            </a:solidFill>
            <a:effectLst/>
            <a:latin typeface="Arial"/>
            <a:cs typeface="Arial"/>
          </a:endParaRPr>
        </a:p>
      </cdr:txBody>
    </cdr:sp>
  </cdr:relSizeAnchor>
</c:userShapes>
</file>

<file path=xl/drawings/drawing53.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3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4.xml><?xml version="1.0" encoding="utf-8"?>
<c:userShapes xmlns:c="http://schemas.openxmlformats.org/drawingml/2006/chart">
  <cdr:relSizeAnchor xmlns:cdr="http://schemas.openxmlformats.org/drawingml/2006/chartDrawing">
    <cdr:from>
      <cdr:x>0.84388</cdr:x>
      <cdr:y>0.03268</cdr:y>
    </cdr:from>
    <cdr:to>
      <cdr:x>1</cdr:x>
      <cdr:y>0.20479</cdr:y>
    </cdr:to>
    <cdr:sp macro="" textlink="">
      <cdr:nvSpPr>
        <cdr:cNvPr id="2" name="Rectangle 1"/>
        <cdr:cNvSpPr/>
      </cdr:nvSpPr>
      <cdr:spPr>
        <a:xfrm xmlns:a="http://schemas.openxmlformats.org/drawingml/2006/main">
          <a:off x="7619983" y="190501"/>
          <a:ext cx="1409717" cy="10032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Palatino"/>
              <a:cs typeface="Palatino"/>
            </a:rPr>
            <a:t>with Sanders</a:t>
          </a:r>
        </a:p>
        <a:p xmlns:a="http://schemas.openxmlformats.org/drawingml/2006/main">
          <a:r>
            <a:rPr lang="fr-FR" sz="1600">
              <a:solidFill>
                <a:schemeClr val="tx1"/>
              </a:solidFill>
              <a:effectLst/>
              <a:latin typeface="Palatino"/>
              <a:cs typeface="Palatino"/>
            </a:rPr>
            <a:t>wealth tax</a:t>
          </a:r>
        </a:p>
        <a:p xmlns:a="http://schemas.openxmlformats.org/drawingml/2006/main">
          <a:r>
            <a:rPr lang="fr-FR" sz="1600">
              <a:solidFill>
                <a:schemeClr val="tx1"/>
              </a:solidFill>
              <a:effectLst/>
              <a:latin typeface="Palatino"/>
              <a:cs typeface="Palatino"/>
            </a:rPr>
            <a:t>(5% above $1bn, up to 8% above $10bn</a:t>
          </a:r>
        </a:p>
      </cdr:txBody>
    </cdr:sp>
  </cdr:relSizeAnchor>
  <cdr:relSizeAnchor xmlns:cdr="http://schemas.openxmlformats.org/drawingml/2006/chartDrawing">
    <cdr:from>
      <cdr:x>0.83404</cdr:x>
      <cdr:y>0.51198</cdr:y>
    </cdr:from>
    <cdr:to>
      <cdr:x>1</cdr:x>
      <cdr:y>0.60131</cdr:y>
    </cdr:to>
    <cdr:sp macro="" textlink="">
      <cdr:nvSpPr>
        <cdr:cNvPr id="3" name="Rectangle 2"/>
        <cdr:cNvSpPr/>
      </cdr:nvSpPr>
      <cdr:spPr>
        <a:xfrm xmlns:a="http://schemas.openxmlformats.org/drawingml/2006/main">
          <a:off x="7531100" y="2984500"/>
          <a:ext cx="1498600" cy="52074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Palatino"/>
              <a:cs typeface="Palatino"/>
            </a:rPr>
            <a:t>2018 tax rates</a:t>
          </a:r>
        </a:p>
      </cdr:txBody>
    </cdr:sp>
  </cdr:relSizeAnchor>
  <cdr:relSizeAnchor xmlns:cdr="http://schemas.openxmlformats.org/drawingml/2006/chartDrawing">
    <cdr:from>
      <cdr:x>0.84107</cdr:x>
      <cdr:y>0.29846</cdr:y>
    </cdr:from>
    <cdr:to>
      <cdr:x>1</cdr:x>
      <cdr:y>0.47058</cdr:y>
    </cdr:to>
    <cdr:sp macro="" textlink="">
      <cdr:nvSpPr>
        <cdr:cNvPr id="4" name="Rectangle 1"/>
        <cdr:cNvSpPr/>
      </cdr:nvSpPr>
      <cdr:spPr>
        <a:xfrm xmlns:a="http://schemas.openxmlformats.org/drawingml/2006/main">
          <a:off x="7594610" y="1739838"/>
          <a:ext cx="1435090" cy="10033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Palatino"/>
              <a:cs typeface="Palatino"/>
            </a:rPr>
            <a:t>with Warren</a:t>
          </a:r>
        </a:p>
        <a:p xmlns:a="http://schemas.openxmlformats.org/drawingml/2006/main">
          <a:r>
            <a:rPr lang="fr-FR" sz="1600">
              <a:solidFill>
                <a:schemeClr val="tx1"/>
              </a:solidFill>
              <a:effectLst/>
              <a:latin typeface="Palatino"/>
              <a:cs typeface="Palatino"/>
            </a:rPr>
            <a:t>wealth tax</a:t>
          </a:r>
        </a:p>
        <a:p xmlns:a="http://schemas.openxmlformats.org/drawingml/2006/main">
          <a:r>
            <a:rPr lang="fr-FR" sz="1600">
              <a:solidFill>
                <a:schemeClr val="tx1"/>
              </a:solidFill>
              <a:effectLst/>
              <a:latin typeface="Palatino"/>
              <a:cs typeface="Palatino"/>
            </a:rPr>
            <a:t>(3% above $1bn)</a:t>
          </a:r>
        </a:p>
      </cdr:txBody>
    </cdr:sp>
  </cdr:relSizeAnchor>
</c:userShapes>
</file>

<file path=xl/drawings/drawing55.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3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6.xml><?xml version="1.0" encoding="utf-8"?>
<c:userShapes xmlns:c="http://schemas.openxmlformats.org/drawingml/2006/chart">
  <cdr:relSizeAnchor xmlns:cdr="http://schemas.openxmlformats.org/drawingml/2006/chartDrawing">
    <cdr:from>
      <cdr:x>0.82254</cdr:x>
      <cdr:y>0.42471</cdr:y>
    </cdr:from>
    <cdr:to>
      <cdr:x>1</cdr:x>
      <cdr:y>0.53377</cdr:y>
    </cdr:to>
    <cdr:sp macro="" textlink="">
      <cdr:nvSpPr>
        <cdr:cNvPr id="3" name="Rectangle 2"/>
        <cdr:cNvSpPr/>
      </cdr:nvSpPr>
      <cdr:spPr>
        <a:xfrm xmlns:a="http://schemas.openxmlformats.org/drawingml/2006/main">
          <a:off x="7416800" y="2475757"/>
          <a:ext cx="1600200" cy="63574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chemeClr val="tx1"/>
              </a:solidFill>
              <a:effectLst/>
              <a:latin typeface="Palatino"/>
              <a:cs typeface="Palatino"/>
            </a:rPr>
            <a:t>2018 </a:t>
          </a:r>
        </a:p>
      </cdr:txBody>
    </cdr:sp>
  </cdr:relSizeAnchor>
  <cdr:relSizeAnchor xmlns:cdr="http://schemas.openxmlformats.org/drawingml/2006/chartDrawing">
    <cdr:from>
      <cdr:x>0.13258</cdr:x>
      <cdr:y>0.6823</cdr:y>
    </cdr:from>
    <cdr:to>
      <cdr:x>0.44598</cdr:x>
      <cdr:y>0.72558</cdr:y>
    </cdr:to>
    <cdr:sp macro="" textlink="">
      <cdr:nvSpPr>
        <cdr:cNvPr id="6" name="Rectangle 2"/>
        <cdr:cNvSpPr/>
      </cdr:nvSpPr>
      <cdr:spPr>
        <a:xfrm xmlns:a="http://schemas.openxmlformats.org/drawingml/2006/main">
          <a:off x="1136529" y="3977350"/>
          <a:ext cx="2686622" cy="2522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a:solidFill>
                <a:schemeClr val="bg1"/>
              </a:solidFill>
              <a:effectLst/>
              <a:latin typeface="Palatino"/>
              <a:cs typeface="Palatino"/>
            </a:rPr>
            <a:t>Consumption taxes</a:t>
          </a:r>
        </a:p>
      </cdr:txBody>
    </cdr:sp>
  </cdr:relSizeAnchor>
</c:userShapes>
</file>

<file path=xl/drawings/drawing57.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3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8.xml><?xml version="1.0" encoding="utf-8"?>
<c:userShapes xmlns:c="http://schemas.openxmlformats.org/drawingml/2006/chart">
  <cdr:relSizeAnchor xmlns:cdr="http://schemas.openxmlformats.org/drawingml/2006/chartDrawing">
    <cdr:from>
      <cdr:x>0.70789</cdr:x>
      <cdr:y>0.13071</cdr:y>
    </cdr:from>
    <cdr:to>
      <cdr:x>0.83826</cdr:x>
      <cdr:y>0.26361</cdr:y>
    </cdr:to>
    <cdr:sp macro="" textlink="">
      <cdr:nvSpPr>
        <cdr:cNvPr id="2" name="Rectangle 1"/>
        <cdr:cNvSpPr/>
      </cdr:nvSpPr>
      <cdr:spPr>
        <a:xfrm xmlns:a="http://schemas.openxmlformats.org/drawingml/2006/main">
          <a:off x="6391998" y="761963"/>
          <a:ext cx="1177202" cy="7747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Palatino"/>
              <a:cs typeface="Palatino"/>
            </a:rPr>
            <a:t>adding the Warren</a:t>
          </a:r>
          <a:r>
            <a:rPr lang="fr-FR" sz="1600" baseline="0">
              <a:solidFill>
                <a:schemeClr val="tx1"/>
              </a:solidFill>
              <a:effectLst/>
              <a:latin typeface="Palatino"/>
              <a:cs typeface="Palatino"/>
            </a:rPr>
            <a:t> </a:t>
          </a:r>
          <a:r>
            <a:rPr lang="fr-FR" sz="1600">
              <a:solidFill>
                <a:schemeClr val="tx1"/>
              </a:solidFill>
              <a:effectLst/>
              <a:latin typeface="Palatino"/>
              <a:cs typeface="Palatino"/>
            </a:rPr>
            <a:t>wealth tax</a:t>
          </a:r>
        </a:p>
      </cdr:txBody>
    </cdr:sp>
  </cdr:relSizeAnchor>
  <cdr:relSizeAnchor xmlns:cdr="http://schemas.openxmlformats.org/drawingml/2006/chartDrawing">
    <cdr:from>
      <cdr:x>0.72889</cdr:x>
      <cdr:y>0.48353</cdr:y>
    </cdr:from>
    <cdr:to>
      <cdr:x>1</cdr:x>
      <cdr:y>0.5926</cdr:y>
    </cdr:to>
    <cdr:sp macro="" textlink="">
      <cdr:nvSpPr>
        <cdr:cNvPr id="3" name="Rectangle 2"/>
        <cdr:cNvSpPr/>
      </cdr:nvSpPr>
      <cdr:spPr>
        <a:xfrm xmlns:a="http://schemas.openxmlformats.org/drawingml/2006/main">
          <a:off x="6248410" y="2818619"/>
          <a:ext cx="2324090" cy="6358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Palatino"/>
              <a:cs typeface="Palatino"/>
            </a:rPr>
            <a:t>2018 tax rates</a:t>
          </a:r>
        </a:p>
      </cdr:txBody>
    </cdr:sp>
  </cdr:relSizeAnchor>
</c:userShapes>
</file>

<file path=xl/drawings/drawing59.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3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286500" cy="811530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0.xml><?xml version="1.0" encoding="utf-8"?>
<c:userShapes xmlns:c="http://schemas.openxmlformats.org/drawingml/2006/chart">
  <cdr:relSizeAnchor xmlns:cdr="http://schemas.openxmlformats.org/drawingml/2006/chartDrawing">
    <cdr:from>
      <cdr:x>0.60889</cdr:x>
      <cdr:y>0.64923</cdr:y>
    </cdr:from>
    <cdr:to>
      <cdr:x>0.9837</cdr:x>
      <cdr:y>0.69281</cdr:y>
    </cdr:to>
    <cdr:sp macro="" textlink="">
      <cdr:nvSpPr>
        <cdr:cNvPr id="2" name="Rectangle 1"/>
        <cdr:cNvSpPr/>
      </cdr:nvSpPr>
      <cdr:spPr>
        <a:xfrm xmlns:a="http://schemas.openxmlformats.org/drawingml/2006/main">
          <a:off x="5498094" y="3784538"/>
          <a:ext cx="3384422" cy="2540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Corporate &amp; property taxes</a:t>
          </a:r>
        </a:p>
      </cdr:txBody>
    </cdr:sp>
  </cdr:relSizeAnchor>
  <cdr:relSizeAnchor xmlns:cdr="http://schemas.openxmlformats.org/drawingml/2006/chartDrawing">
    <cdr:from>
      <cdr:x>0.13258</cdr:x>
      <cdr:y>0.6823</cdr:y>
    </cdr:from>
    <cdr:to>
      <cdr:x>0.44598</cdr:x>
      <cdr:y>0.72558</cdr:y>
    </cdr:to>
    <cdr:sp macro="" textlink="">
      <cdr:nvSpPr>
        <cdr:cNvPr id="3" name="Rectangle 2"/>
        <cdr:cNvSpPr/>
      </cdr:nvSpPr>
      <cdr:spPr>
        <a:xfrm xmlns:a="http://schemas.openxmlformats.org/drawingml/2006/main">
          <a:off x="1136529" y="3977350"/>
          <a:ext cx="2686622" cy="2522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a:solidFill>
                <a:schemeClr val="bg1"/>
              </a:solidFill>
              <a:effectLst/>
              <a:latin typeface="Palatino"/>
              <a:cs typeface="Palatino"/>
            </a:rPr>
            <a:t>Consumption taxes</a:t>
          </a:r>
        </a:p>
      </cdr:txBody>
    </cdr:sp>
  </cdr:relSizeAnchor>
  <cdr:relSizeAnchor xmlns:cdr="http://schemas.openxmlformats.org/drawingml/2006/chartDrawing">
    <cdr:from>
      <cdr:x>0.13146</cdr:x>
      <cdr:y>0.53792</cdr:y>
    </cdr:from>
    <cdr:to>
      <cdr:x>0.47097</cdr:x>
      <cdr:y>0.57967</cdr:y>
    </cdr:to>
    <cdr:sp macro="" textlink="">
      <cdr:nvSpPr>
        <cdr:cNvPr id="4" name="Rectangle 3"/>
        <cdr:cNvSpPr/>
      </cdr:nvSpPr>
      <cdr:spPr>
        <a:xfrm xmlns:a="http://schemas.openxmlformats.org/drawingml/2006/main">
          <a:off x="1126950" y="3135691"/>
          <a:ext cx="2910450" cy="24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Payroll taxes</a:t>
          </a:r>
        </a:p>
      </cdr:txBody>
    </cdr:sp>
  </cdr:relSizeAnchor>
  <cdr:relSizeAnchor xmlns:cdr="http://schemas.openxmlformats.org/drawingml/2006/chartDrawing">
    <cdr:from>
      <cdr:x>0.54689</cdr:x>
      <cdr:y>0.43789</cdr:y>
    </cdr:from>
    <cdr:to>
      <cdr:x>0.9143</cdr:x>
      <cdr:y>0.45097</cdr:y>
    </cdr:to>
    <cdr:sp macro="" textlink="">
      <cdr:nvSpPr>
        <cdr:cNvPr id="5" name="Rectangle 4"/>
        <cdr:cNvSpPr/>
      </cdr:nvSpPr>
      <cdr:spPr>
        <a:xfrm xmlns:a="http://schemas.openxmlformats.org/drawingml/2006/main">
          <a:off x="4938290" y="2552592"/>
          <a:ext cx="3317602" cy="7624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chemeClr val="tx1"/>
              </a:solidFill>
              <a:effectLst/>
              <a:latin typeface="Palatino"/>
              <a:cs typeface="Palatino"/>
            </a:rPr>
            <a:t>Individual income taxes</a:t>
          </a:r>
        </a:p>
      </cdr:txBody>
    </cdr:sp>
  </cdr:relSizeAnchor>
  <cdr:relSizeAnchor xmlns:cdr="http://schemas.openxmlformats.org/drawingml/2006/chartDrawing">
    <cdr:from>
      <cdr:x>0.4993</cdr:x>
      <cdr:y>0.24401</cdr:y>
    </cdr:from>
    <cdr:to>
      <cdr:x>0.79184</cdr:x>
      <cdr:y>0.30501</cdr:y>
    </cdr:to>
    <cdr:sp macro="" textlink="">
      <cdr:nvSpPr>
        <cdr:cNvPr id="8" name="Rectangle 7"/>
        <cdr:cNvSpPr/>
      </cdr:nvSpPr>
      <cdr:spPr>
        <a:xfrm xmlns:a="http://schemas.openxmlformats.org/drawingml/2006/main">
          <a:off x="4508500" y="1422400"/>
          <a:ext cx="2641600" cy="355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Estate taxes</a:t>
          </a:r>
        </a:p>
      </cdr:txBody>
    </cdr:sp>
  </cdr:relSizeAnchor>
  <cdr:relSizeAnchor xmlns:cdr="http://schemas.openxmlformats.org/drawingml/2006/chartDrawing">
    <cdr:from>
      <cdr:x>0.70183</cdr:x>
      <cdr:y>0.31155</cdr:y>
    </cdr:from>
    <cdr:to>
      <cdr:x>0.76371</cdr:x>
      <cdr:y>0.37473</cdr:y>
    </cdr:to>
    <cdr:cxnSp macro="">
      <cdr:nvCxnSpPr>
        <cdr:cNvPr id="9" name="Connecteur droit avec flèche 7">
          <a:extLst xmlns:a="http://schemas.openxmlformats.org/drawingml/2006/main">
            <a:ext uri="{FF2B5EF4-FFF2-40B4-BE49-F238E27FC236}">
              <a16:creationId xmlns:a16="http://schemas.microsoft.com/office/drawing/2014/main" id="{7E321D20-5DE1-0D4D-9653-CFCF2DA7110C}"/>
            </a:ext>
          </a:extLst>
        </cdr:cNvPr>
        <cdr:cNvCxnSpPr/>
      </cdr:nvCxnSpPr>
      <cdr:spPr>
        <a:xfrm xmlns:a="http://schemas.openxmlformats.org/drawingml/2006/main">
          <a:off x="6337300" y="1816100"/>
          <a:ext cx="558800" cy="3683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61.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3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2.xml><?xml version="1.0" encoding="utf-8"?>
<c:userShapes xmlns:c="http://schemas.openxmlformats.org/drawingml/2006/chart">
  <cdr:relSizeAnchor xmlns:cdr="http://schemas.openxmlformats.org/drawingml/2006/chartDrawing">
    <cdr:from>
      <cdr:x>0.60889</cdr:x>
      <cdr:y>0.64923</cdr:y>
    </cdr:from>
    <cdr:to>
      <cdr:x>0.9837</cdr:x>
      <cdr:y>0.69281</cdr:y>
    </cdr:to>
    <cdr:sp macro="" textlink="">
      <cdr:nvSpPr>
        <cdr:cNvPr id="2" name="Rectangle 1"/>
        <cdr:cNvSpPr/>
      </cdr:nvSpPr>
      <cdr:spPr>
        <a:xfrm xmlns:a="http://schemas.openxmlformats.org/drawingml/2006/main">
          <a:off x="5498094" y="3784538"/>
          <a:ext cx="3384422" cy="2540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Corporate &amp; property taxes</a:t>
          </a:r>
        </a:p>
      </cdr:txBody>
    </cdr:sp>
  </cdr:relSizeAnchor>
  <cdr:relSizeAnchor xmlns:cdr="http://schemas.openxmlformats.org/drawingml/2006/chartDrawing">
    <cdr:from>
      <cdr:x>0.13258</cdr:x>
      <cdr:y>0.6823</cdr:y>
    </cdr:from>
    <cdr:to>
      <cdr:x>0.44598</cdr:x>
      <cdr:y>0.72558</cdr:y>
    </cdr:to>
    <cdr:sp macro="" textlink="">
      <cdr:nvSpPr>
        <cdr:cNvPr id="3" name="Rectangle 2"/>
        <cdr:cNvSpPr/>
      </cdr:nvSpPr>
      <cdr:spPr>
        <a:xfrm xmlns:a="http://schemas.openxmlformats.org/drawingml/2006/main">
          <a:off x="1136529" y="3977350"/>
          <a:ext cx="2686622" cy="2522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a:solidFill>
                <a:schemeClr val="bg1"/>
              </a:solidFill>
              <a:effectLst/>
              <a:latin typeface="Palatino"/>
              <a:cs typeface="Palatino"/>
            </a:rPr>
            <a:t>Consumption taxes</a:t>
          </a:r>
        </a:p>
      </cdr:txBody>
    </cdr:sp>
  </cdr:relSizeAnchor>
  <cdr:relSizeAnchor xmlns:cdr="http://schemas.openxmlformats.org/drawingml/2006/chartDrawing">
    <cdr:from>
      <cdr:x>0.13146</cdr:x>
      <cdr:y>0.53792</cdr:y>
    </cdr:from>
    <cdr:to>
      <cdr:x>0.47097</cdr:x>
      <cdr:y>0.57967</cdr:y>
    </cdr:to>
    <cdr:sp macro="" textlink="">
      <cdr:nvSpPr>
        <cdr:cNvPr id="4" name="Rectangle 3"/>
        <cdr:cNvSpPr/>
      </cdr:nvSpPr>
      <cdr:spPr>
        <a:xfrm xmlns:a="http://schemas.openxmlformats.org/drawingml/2006/main">
          <a:off x="1126950" y="3135691"/>
          <a:ext cx="2910450" cy="24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Payroll taxes</a:t>
          </a:r>
        </a:p>
      </cdr:txBody>
    </cdr:sp>
  </cdr:relSizeAnchor>
  <cdr:relSizeAnchor xmlns:cdr="http://schemas.openxmlformats.org/drawingml/2006/chartDrawing">
    <cdr:from>
      <cdr:x>0.54689</cdr:x>
      <cdr:y>0.43789</cdr:y>
    </cdr:from>
    <cdr:to>
      <cdr:x>0.9143</cdr:x>
      <cdr:y>0.45097</cdr:y>
    </cdr:to>
    <cdr:sp macro="" textlink="">
      <cdr:nvSpPr>
        <cdr:cNvPr id="5" name="Rectangle 4"/>
        <cdr:cNvSpPr/>
      </cdr:nvSpPr>
      <cdr:spPr>
        <a:xfrm xmlns:a="http://schemas.openxmlformats.org/drawingml/2006/main">
          <a:off x="4938290" y="2552592"/>
          <a:ext cx="3317602" cy="7624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chemeClr val="tx1"/>
              </a:solidFill>
              <a:effectLst/>
              <a:latin typeface="Palatino"/>
              <a:cs typeface="Palatino"/>
            </a:rPr>
            <a:t>Individual income taxes</a:t>
          </a:r>
        </a:p>
      </cdr:txBody>
    </cdr:sp>
  </cdr:relSizeAnchor>
  <cdr:relSizeAnchor xmlns:cdr="http://schemas.openxmlformats.org/drawingml/2006/chartDrawing">
    <cdr:from>
      <cdr:x>0.84028</cdr:x>
      <cdr:y>0.22222</cdr:y>
    </cdr:from>
    <cdr:to>
      <cdr:x>0.98591</cdr:x>
      <cdr:y>0.35512</cdr:y>
    </cdr:to>
    <cdr:sp macro="" textlink="">
      <cdr:nvSpPr>
        <cdr:cNvPr id="7" name="Rectangle 6"/>
        <cdr:cNvSpPr/>
      </cdr:nvSpPr>
      <cdr:spPr>
        <a:xfrm xmlns:a="http://schemas.openxmlformats.org/drawingml/2006/main">
          <a:off x="7587508" y="1295392"/>
          <a:ext cx="1314995" cy="7747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a:solidFill>
                <a:schemeClr val="bg1"/>
              </a:solidFill>
              <a:effectLst/>
              <a:latin typeface="Palatino"/>
              <a:cs typeface="Palatino"/>
            </a:rPr>
            <a:t>Warren wealth tax</a:t>
          </a:r>
        </a:p>
        <a:p xmlns:a="http://schemas.openxmlformats.org/drawingml/2006/main">
          <a:endParaRPr lang="fr-FR" sz="1800">
            <a:solidFill>
              <a:schemeClr val="bg1"/>
            </a:solidFill>
            <a:effectLst/>
            <a:latin typeface="Palatino"/>
            <a:cs typeface="Palatino"/>
          </a:endParaRPr>
        </a:p>
      </cdr:txBody>
    </cdr:sp>
  </cdr:relSizeAnchor>
  <cdr:relSizeAnchor xmlns:cdr="http://schemas.openxmlformats.org/drawingml/2006/chartDrawing">
    <cdr:from>
      <cdr:x>0.4993</cdr:x>
      <cdr:y>0.24401</cdr:y>
    </cdr:from>
    <cdr:to>
      <cdr:x>0.79184</cdr:x>
      <cdr:y>0.30501</cdr:y>
    </cdr:to>
    <cdr:sp macro="" textlink="">
      <cdr:nvSpPr>
        <cdr:cNvPr id="8" name="Rectangle 7"/>
        <cdr:cNvSpPr/>
      </cdr:nvSpPr>
      <cdr:spPr>
        <a:xfrm xmlns:a="http://schemas.openxmlformats.org/drawingml/2006/main">
          <a:off x="4508500" y="1422400"/>
          <a:ext cx="2641600" cy="355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Estate taxes</a:t>
          </a:r>
        </a:p>
      </cdr:txBody>
    </cdr:sp>
  </cdr:relSizeAnchor>
  <cdr:relSizeAnchor xmlns:cdr="http://schemas.openxmlformats.org/drawingml/2006/chartDrawing">
    <cdr:from>
      <cdr:x>0.70183</cdr:x>
      <cdr:y>0.31155</cdr:y>
    </cdr:from>
    <cdr:to>
      <cdr:x>0.76371</cdr:x>
      <cdr:y>0.37473</cdr:y>
    </cdr:to>
    <cdr:cxnSp macro="">
      <cdr:nvCxnSpPr>
        <cdr:cNvPr id="9" name="Connecteur droit avec flèche 7">
          <a:extLst xmlns:a="http://schemas.openxmlformats.org/drawingml/2006/main">
            <a:ext uri="{FF2B5EF4-FFF2-40B4-BE49-F238E27FC236}">
              <a16:creationId xmlns:a16="http://schemas.microsoft.com/office/drawing/2014/main" id="{743AE7FF-8B1D-574C-803A-6FE0323CF828}"/>
            </a:ext>
          </a:extLst>
        </cdr:cNvPr>
        <cdr:cNvCxnSpPr/>
      </cdr:nvCxnSpPr>
      <cdr:spPr>
        <a:xfrm xmlns:a="http://schemas.openxmlformats.org/drawingml/2006/main">
          <a:off x="6337300" y="1816100"/>
          <a:ext cx="558800" cy="3683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63.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3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4.xml><?xml version="1.0" encoding="utf-8"?>
<c:userShapes xmlns:c="http://schemas.openxmlformats.org/drawingml/2006/chart">
  <cdr:relSizeAnchor xmlns:cdr="http://schemas.openxmlformats.org/drawingml/2006/chartDrawing">
    <cdr:from>
      <cdr:x>0.60889</cdr:x>
      <cdr:y>0.64923</cdr:y>
    </cdr:from>
    <cdr:to>
      <cdr:x>0.9837</cdr:x>
      <cdr:y>0.69281</cdr:y>
    </cdr:to>
    <cdr:sp macro="" textlink="">
      <cdr:nvSpPr>
        <cdr:cNvPr id="2" name="Rectangle 1"/>
        <cdr:cNvSpPr/>
      </cdr:nvSpPr>
      <cdr:spPr>
        <a:xfrm xmlns:a="http://schemas.openxmlformats.org/drawingml/2006/main">
          <a:off x="5498094" y="3784538"/>
          <a:ext cx="3384422" cy="2540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Corporate &amp; property taxes</a:t>
          </a:r>
        </a:p>
      </cdr:txBody>
    </cdr:sp>
  </cdr:relSizeAnchor>
  <cdr:relSizeAnchor xmlns:cdr="http://schemas.openxmlformats.org/drawingml/2006/chartDrawing">
    <cdr:from>
      <cdr:x>0.13258</cdr:x>
      <cdr:y>0.6823</cdr:y>
    </cdr:from>
    <cdr:to>
      <cdr:x>0.44598</cdr:x>
      <cdr:y>0.72558</cdr:y>
    </cdr:to>
    <cdr:sp macro="" textlink="">
      <cdr:nvSpPr>
        <cdr:cNvPr id="3" name="Rectangle 2"/>
        <cdr:cNvSpPr/>
      </cdr:nvSpPr>
      <cdr:spPr>
        <a:xfrm xmlns:a="http://schemas.openxmlformats.org/drawingml/2006/main">
          <a:off x="1136529" y="3977350"/>
          <a:ext cx="2686622" cy="2522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a:solidFill>
                <a:schemeClr val="bg1"/>
              </a:solidFill>
              <a:effectLst/>
              <a:latin typeface="Palatino"/>
              <a:cs typeface="Palatino"/>
            </a:rPr>
            <a:t>Consumption taxes</a:t>
          </a:r>
        </a:p>
      </cdr:txBody>
    </cdr:sp>
  </cdr:relSizeAnchor>
  <cdr:relSizeAnchor xmlns:cdr="http://schemas.openxmlformats.org/drawingml/2006/chartDrawing">
    <cdr:from>
      <cdr:x>0.13146</cdr:x>
      <cdr:y>0.53792</cdr:y>
    </cdr:from>
    <cdr:to>
      <cdr:x>0.47097</cdr:x>
      <cdr:y>0.57967</cdr:y>
    </cdr:to>
    <cdr:sp macro="" textlink="">
      <cdr:nvSpPr>
        <cdr:cNvPr id="4" name="Rectangle 3"/>
        <cdr:cNvSpPr/>
      </cdr:nvSpPr>
      <cdr:spPr>
        <a:xfrm xmlns:a="http://schemas.openxmlformats.org/drawingml/2006/main">
          <a:off x="1126950" y="3135691"/>
          <a:ext cx="2910450" cy="24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Payroll taxes</a:t>
          </a:r>
        </a:p>
      </cdr:txBody>
    </cdr:sp>
  </cdr:relSizeAnchor>
  <cdr:relSizeAnchor xmlns:cdr="http://schemas.openxmlformats.org/drawingml/2006/chartDrawing">
    <cdr:from>
      <cdr:x>0.54689</cdr:x>
      <cdr:y>0.43789</cdr:y>
    </cdr:from>
    <cdr:to>
      <cdr:x>0.9143</cdr:x>
      <cdr:y>0.45097</cdr:y>
    </cdr:to>
    <cdr:sp macro="" textlink="">
      <cdr:nvSpPr>
        <cdr:cNvPr id="5" name="Rectangle 4"/>
        <cdr:cNvSpPr/>
      </cdr:nvSpPr>
      <cdr:spPr>
        <a:xfrm xmlns:a="http://schemas.openxmlformats.org/drawingml/2006/main">
          <a:off x="4938290" y="2552592"/>
          <a:ext cx="3317602" cy="7624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chemeClr val="tx1"/>
              </a:solidFill>
              <a:effectLst/>
              <a:latin typeface="Palatino"/>
              <a:cs typeface="Palatino"/>
            </a:rPr>
            <a:t>Individual income taxes</a:t>
          </a:r>
        </a:p>
      </cdr:txBody>
    </cdr:sp>
  </cdr:relSizeAnchor>
  <cdr:relSizeAnchor xmlns:cdr="http://schemas.openxmlformats.org/drawingml/2006/chartDrawing">
    <cdr:from>
      <cdr:x>0.84028</cdr:x>
      <cdr:y>0.22222</cdr:y>
    </cdr:from>
    <cdr:to>
      <cdr:x>0.98591</cdr:x>
      <cdr:y>0.35512</cdr:y>
    </cdr:to>
    <cdr:sp macro="" textlink="">
      <cdr:nvSpPr>
        <cdr:cNvPr id="7" name="Rectangle 6"/>
        <cdr:cNvSpPr/>
      </cdr:nvSpPr>
      <cdr:spPr>
        <a:xfrm xmlns:a="http://schemas.openxmlformats.org/drawingml/2006/main">
          <a:off x="7587508" y="1295392"/>
          <a:ext cx="1314995" cy="7747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a:solidFill>
                <a:schemeClr val="bg1"/>
              </a:solidFill>
              <a:effectLst/>
              <a:latin typeface="Palatino"/>
              <a:cs typeface="Palatino"/>
            </a:rPr>
            <a:t>Warren wealth tax</a:t>
          </a:r>
        </a:p>
        <a:p xmlns:a="http://schemas.openxmlformats.org/drawingml/2006/main">
          <a:endParaRPr lang="fr-FR" sz="1800">
            <a:solidFill>
              <a:schemeClr val="bg1"/>
            </a:solidFill>
            <a:effectLst/>
            <a:latin typeface="Palatino"/>
            <a:cs typeface="Palatino"/>
          </a:endParaRPr>
        </a:p>
      </cdr:txBody>
    </cdr:sp>
  </cdr:relSizeAnchor>
  <cdr:relSizeAnchor xmlns:cdr="http://schemas.openxmlformats.org/drawingml/2006/chartDrawing">
    <cdr:from>
      <cdr:x>0.4993</cdr:x>
      <cdr:y>0.24401</cdr:y>
    </cdr:from>
    <cdr:to>
      <cdr:x>0.79184</cdr:x>
      <cdr:y>0.30501</cdr:y>
    </cdr:to>
    <cdr:sp macro="" textlink="">
      <cdr:nvSpPr>
        <cdr:cNvPr id="8" name="Rectangle 7"/>
        <cdr:cNvSpPr/>
      </cdr:nvSpPr>
      <cdr:spPr>
        <a:xfrm xmlns:a="http://schemas.openxmlformats.org/drawingml/2006/main">
          <a:off x="4508500" y="1422400"/>
          <a:ext cx="2641600" cy="355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Estate taxes</a:t>
          </a:r>
        </a:p>
      </cdr:txBody>
    </cdr:sp>
  </cdr:relSizeAnchor>
  <cdr:relSizeAnchor xmlns:cdr="http://schemas.openxmlformats.org/drawingml/2006/chartDrawing">
    <cdr:from>
      <cdr:x>0.70183</cdr:x>
      <cdr:y>0.31155</cdr:y>
    </cdr:from>
    <cdr:to>
      <cdr:x>0.76371</cdr:x>
      <cdr:y>0.37473</cdr:y>
    </cdr:to>
    <cdr:cxnSp macro="">
      <cdr:nvCxnSpPr>
        <cdr:cNvPr id="9" name="Connecteur droit avec flèche 7">
          <a:extLst xmlns:a="http://schemas.openxmlformats.org/drawingml/2006/main">
            <a:ext uri="{FF2B5EF4-FFF2-40B4-BE49-F238E27FC236}">
              <a16:creationId xmlns:a16="http://schemas.microsoft.com/office/drawing/2014/main" id="{9B98E9CE-8482-F14D-AEF5-9ACCD9299081}"/>
            </a:ext>
          </a:extLst>
        </cdr:cNvPr>
        <cdr:cNvCxnSpPr/>
      </cdr:nvCxnSpPr>
      <cdr:spPr>
        <a:xfrm xmlns:a="http://schemas.openxmlformats.org/drawingml/2006/main">
          <a:off x="6337300" y="1816100"/>
          <a:ext cx="558800" cy="3683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65.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3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6.xml><?xml version="1.0" encoding="utf-8"?>
<c:userShapes xmlns:c="http://schemas.openxmlformats.org/drawingml/2006/chart">
  <cdr:relSizeAnchor xmlns:cdr="http://schemas.openxmlformats.org/drawingml/2006/chartDrawing">
    <cdr:from>
      <cdr:x>0.60889</cdr:x>
      <cdr:y>0.64923</cdr:y>
    </cdr:from>
    <cdr:to>
      <cdr:x>0.9837</cdr:x>
      <cdr:y>0.69281</cdr:y>
    </cdr:to>
    <cdr:sp macro="" textlink="">
      <cdr:nvSpPr>
        <cdr:cNvPr id="2" name="Rectangle 1"/>
        <cdr:cNvSpPr/>
      </cdr:nvSpPr>
      <cdr:spPr>
        <a:xfrm xmlns:a="http://schemas.openxmlformats.org/drawingml/2006/main">
          <a:off x="5498094" y="3784538"/>
          <a:ext cx="3384422" cy="2540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Corporate &amp; property taxes</a:t>
          </a:r>
        </a:p>
      </cdr:txBody>
    </cdr:sp>
  </cdr:relSizeAnchor>
  <cdr:relSizeAnchor xmlns:cdr="http://schemas.openxmlformats.org/drawingml/2006/chartDrawing">
    <cdr:from>
      <cdr:x>0.13258</cdr:x>
      <cdr:y>0.6823</cdr:y>
    </cdr:from>
    <cdr:to>
      <cdr:x>0.44598</cdr:x>
      <cdr:y>0.72558</cdr:y>
    </cdr:to>
    <cdr:sp macro="" textlink="">
      <cdr:nvSpPr>
        <cdr:cNvPr id="3" name="Rectangle 2"/>
        <cdr:cNvSpPr/>
      </cdr:nvSpPr>
      <cdr:spPr>
        <a:xfrm xmlns:a="http://schemas.openxmlformats.org/drawingml/2006/main">
          <a:off x="1136529" y="3977350"/>
          <a:ext cx="2686622" cy="2522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a:solidFill>
                <a:schemeClr val="bg1"/>
              </a:solidFill>
              <a:effectLst/>
              <a:latin typeface="Palatino"/>
              <a:cs typeface="Palatino"/>
            </a:rPr>
            <a:t>Consumption taxes</a:t>
          </a:r>
        </a:p>
      </cdr:txBody>
    </cdr:sp>
  </cdr:relSizeAnchor>
  <cdr:relSizeAnchor xmlns:cdr="http://schemas.openxmlformats.org/drawingml/2006/chartDrawing">
    <cdr:from>
      <cdr:x>0.13146</cdr:x>
      <cdr:y>0.53792</cdr:y>
    </cdr:from>
    <cdr:to>
      <cdr:x>0.47097</cdr:x>
      <cdr:y>0.57967</cdr:y>
    </cdr:to>
    <cdr:sp macro="" textlink="">
      <cdr:nvSpPr>
        <cdr:cNvPr id="4" name="Rectangle 3"/>
        <cdr:cNvSpPr/>
      </cdr:nvSpPr>
      <cdr:spPr>
        <a:xfrm xmlns:a="http://schemas.openxmlformats.org/drawingml/2006/main">
          <a:off x="1126950" y="3135691"/>
          <a:ext cx="2910450" cy="24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Payroll taxes</a:t>
          </a:r>
        </a:p>
      </cdr:txBody>
    </cdr:sp>
  </cdr:relSizeAnchor>
  <cdr:relSizeAnchor xmlns:cdr="http://schemas.openxmlformats.org/drawingml/2006/chartDrawing">
    <cdr:from>
      <cdr:x>0.54689</cdr:x>
      <cdr:y>0.43789</cdr:y>
    </cdr:from>
    <cdr:to>
      <cdr:x>0.9143</cdr:x>
      <cdr:y>0.45097</cdr:y>
    </cdr:to>
    <cdr:sp macro="" textlink="">
      <cdr:nvSpPr>
        <cdr:cNvPr id="5" name="Rectangle 4"/>
        <cdr:cNvSpPr/>
      </cdr:nvSpPr>
      <cdr:spPr>
        <a:xfrm xmlns:a="http://schemas.openxmlformats.org/drawingml/2006/main">
          <a:off x="4938290" y="2552592"/>
          <a:ext cx="3317602" cy="7624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chemeClr val="tx1"/>
              </a:solidFill>
              <a:effectLst/>
              <a:latin typeface="Palatino"/>
              <a:cs typeface="Palatino"/>
            </a:rPr>
            <a:t>Individual income taxes</a:t>
          </a:r>
        </a:p>
      </cdr:txBody>
    </cdr:sp>
  </cdr:relSizeAnchor>
  <cdr:relSizeAnchor xmlns:cdr="http://schemas.openxmlformats.org/drawingml/2006/chartDrawing">
    <cdr:from>
      <cdr:x>0.83325</cdr:x>
      <cdr:y>0.17211</cdr:y>
    </cdr:from>
    <cdr:to>
      <cdr:x>0.97888</cdr:x>
      <cdr:y>0.30501</cdr:y>
    </cdr:to>
    <cdr:sp macro="" textlink="">
      <cdr:nvSpPr>
        <cdr:cNvPr id="7" name="Rectangle 6"/>
        <cdr:cNvSpPr/>
      </cdr:nvSpPr>
      <cdr:spPr>
        <a:xfrm xmlns:a="http://schemas.openxmlformats.org/drawingml/2006/main">
          <a:off x="7523976" y="1003287"/>
          <a:ext cx="1314996" cy="7747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800">
              <a:solidFill>
                <a:schemeClr val="tx1"/>
              </a:solidFill>
              <a:effectLst/>
              <a:latin typeface="Palatino"/>
              <a:cs typeface="Palatino"/>
            </a:rPr>
            <a:t>Warren wealth tax</a:t>
          </a:r>
        </a:p>
        <a:p xmlns:a="http://schemas.openxmlformats.org/drawingml/2006/main">
          <a:endParaRPr lang="fr-FR" sz="1800">
            <a:solidFill>
              <a:schemeClr val="bg1"/>
            </a:solidFill>
            <a:effectLst/>
            <a:latin typeface="Palatino"/>
            <a:cs typeface="Palatino"/>
          </a:endParaRPr>
        </a:p>
      </cdr:txBody>
    </cdr:sp>
  </cdr:relSizeAnchor>
  <cdr:relSizeAnchor xmlns:cdr="http://schemas.openxmlformats.org/drawingml/2006/chartDrawing">
    <cdr:from>
      <cdr:x>0.4993</cdr:x>
      <cdr:y>0.24401</cdr:y>
    </cdr:from>
    <cdr:to>
      <cdr:x>0.79184</cdr:x>
      <cdr:y>0.30501</cdr:y>
    </cdr:to>
    <cdr:sp macro="" textlink="">
      <cdr:nvSpPr>
        <cdr:cNvPr id="8" name="Rectangle 7"/>
        <cdr:cNvSpPr/>
      </cdr:nvSpPr>
      <cdr:spPr>
        <a:xfrm xmlns:a="http://schemas.openxmlformats.org/drawingml/2006/main">
          <a:off x="4508500" y="1422400"/>
          <a:ext cx="2641600" cy="355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800">
              <a:solidFill>
                <a:srgbClr val="000000"/>
              </a:solidFill>
              <a:effectLst/>
              <a:latin typeface="Palatino"/>
              <a:cs typeface="Palatino"/>
            </a:rPr>
            <a:t>Estate taxes</a:t>
          </a:r>
        </a:p>
      </cdr:txBody>
    </cdr:sp>
  </cdr:relSizeAnchor>
  <cdr:relSizeAnchor xmlns:cdr="http://schemas.openxmlformats.org/drawingml/2006/chartDrawing">
    <cdr:from>
      <cdr:x>0.70183</cdr:x>
      <cdr:y>0.31155</cdr:y>
    </cdr:from>
    <cdr:to>
      <cdr:x>0.76371</cdr:x>
      <cdr:y>0.37473</cdr:y>
    </cdr:to>
    <cdr:cxnSp macro="">
      <cdr:nvCxnSpPr>
        <cdr:cNvPr id="9" name="Connecteur droit avec flèche 7">
          <a:extLst xmlns:a="http://schemas.openxmlformats.org/drawingml/2006/main">
            <a:ext uri="{FF2B5EF4-FFF2-40B4-BE49-F238E27FC236}">
              <a16:creationId xmlns:a16="http://schemas.microsoft.com/office/drawing/2014/main" id="{995E9D12-A8A1-B045-AA18-424D37561B1A}"/>
            </a:ext>
          </a:extLst>
        </cdr:cNvPr>
        <cdr:cNvCxnSpPr/>
      </cdr:nvCxnSpPr>
      <cdr:spPr>
        <a:xfrm xmlns:a="http://schemas.openxmlformats.org/drawingml/2006/main">
          <a:off x="6337300" y="1816100"/>
          <a:ext cx="558800" cy="3683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0.90577</cdr:x>
      <cdr:y>0.27887</cdr:y>
    </cdr:from>
    <cdr:to>
      <cdr:x>0.95077</cdr:x>
      <cdr:y>0.37473</cdr:y>
    </cdr:to>
    <cdr:cxnSp macro="">
      <cdr:nvCxnSpPr>
        <cdr:cNvPr id="10" name="Connecteur droit avec flèche 7">
          <a:extLst xmlns:a="http://schemas.openxmlformats.org/drawingml/2006/main">
            <a:ext uri="{FF2B5EF4-FFF2-40B4-BE49-F238E27FC236}">
              <a16:creationId xmlns:a16="http://schemas.microsoft.com/office/drawing/2014/main" id="{DD1556A1-D9D0-7843-B5A1-7B4BC15E9C55}"/>
            </a:ext>
          </a:extLst>
        </cdr:cNvPr>
        <cdr:cNvCxnSpPr/>
      </cdr:nvCxnSpPr>
      <cdr:spPr>
        <a:xfrm xmlns:a="http://schemas.openxmlformats.org/drawingml/2006/main">
          <a:off x="8178800" y="1625600"/>
          <a:ext cx="406400" cy="558800"/>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67.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4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8.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4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9.xml><?xml version="1.0" encoding="utf-8"?>
<c:userShapes xmlns:c="http://schemas.openxmlformats.org/drawingml/2006/chart">
  <cdr:relSizeAnchor xmlns:cdr="http://schemas.openxmlformats.org/drawingml/2006/chartDrawing">
    <cdr:from>
      <cdr:x>0.69761</cdr:x>
      <cdr:y>0.29848</cdr:y>
    </cdr:from>
    <cdr:to>
      <cdr:x>1</cdr:x>
      <cdr:y>0.42919</cdr:y>
    </cdr:to>
    <cdr:sp macro="" textlink="">
      <cdr:nvSpPr>
        <cdr:cNvPr id="3" name="Rectangle 2"/>
        <cdr:cNvSpPr/>
      </cdr:nvSpPr>
      <cdr:spPr>
        <a:xfrm xmlns:a="http://schemas.openxmlformats.org/drawingml/2006/main">
          <a:off x="6299200" y="1739926"/>
          <a:ext cx="2730500" cy="76194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rgbClr val="000000"/>
              </a:solidFill>
              <a:effectLst/>
              <a:latin typeface="Arial"/>
              <a:cs typeface="Arial"/>
            </a:rPr>
            <a:t>With</a:t>
          </a:r>
          <a:r>
            <a:rPr lang="fr-FR" sz="1600" baseline="0">
              <a:solidFill>
                <a:srgbClr val="000000"/>
              </a:solidFill>
              <a:effectLst/>
              <a:latin typeface="Arial"/>
              <a:cs typeface="Arial"/>
            </a:rPr>
            <a:t> Warren</a:t>
          </a:r>
          <a:r>
            <a:rPr lang="fr-FR" sz="1600">
              <a:solidFill>
                <a:srgbClr val="000000"/>
              </a:solidFill>
              <a:effectLst/>
              <a:latin typeface="Arial"/>
              <a:cs typeface="Arial"/>
            </a:rPr>
            <a:t> wealth tax (3%</a:t>
          </a:r>
          <a:r>
            <a:rPr lang="fr-FR" sz="1600" baseline="0">
              <a:solidFill>
                <a:srgbClr val="000000"/>
              </a:solidFill>
              <a:effectLst/>
              <a:latin typeface="Arial"/>
              <a:cs typeface="Arial"/>
            </a:rPr>
            <a:t> rate above $1bn)</a:t>
          </a:r>
          <a:endParaRPr lang="fr-FR" sz="1600">
            <a:solidFill>
              <a:srgbClr val="000000"/>
            </a:solidFill>
            <a:effectLst/>
            <a:latin typeface="Arial"/>
            <a:cs typeface="Arial"/>
          </a:endParaRPr>
        </a:p>
      </cdr:txBody>
    </cdr:sp>
  </cdr:relSizeAnchor>
  <cdr:relSizeAnchor xmlns:cdr="http://schemas.openxmlformats.org/drawingml/2006/chartDrawing">
    <cdr:from>
      <cdr:x>0.53055</cdr:x>
      <cdr:y>0.0719</cdr:y>
    </cdr:from>
    <cdr:to>
      <cdr:x>0.83685</cdr:x>
      <cdr:y>0.23312</cdr:y>
    </cdr:to>
    <cdr:sp macro="" textlink="">
      <cdr:nvSpPr>
        <cdr:cNvPr id="7" name="Rectangle 4"/>
        <cdr:cNvSpPr/>
      </cdr:nvSpPr>
      <cdr:spPr>
        <a:xfrm xmlns:a="http://schemas.openxmlformats.org/drawingml/2006/main">
          <a:off x="4790732" y="419126"/>
          <a:ext cx="2765797" cy="9398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rgbClr val="000000"/>
              </a:solidFill>
              <a:effectLst/>
              <a:latin typeface="Arial"/>
              <a:cs typeface="Arial"/>
            </a:rPr>
            <a:t>Actual share of wealth owned by the Forbes 400</a:t>
          </a:r>
        </a:p>
      </cdr:txBody>
    </cdr:sp>
  </cdr:relSizeAnchor>
</c:userShapes>
</file>

<file path=xl/drawings/drawing7.xml><?xml version="1.0" encoding="utf-8"?>
<c:userShapes xmlns:c="http://schemas.openxmlformats.org/drawingml/2006/chart">
  <cdr:relSizeAnchor xmlns:cdr="http://schemas.openxmlformats.org/drawingml/2006/chartDrawing">
    <cdr:from>
      <cdr:x>0.56827</cdr:x>
      <cdr:y>0.30091</cdr:y>
    </cdr:from>
    <cdr:to>
      <cdr:x>0.87586</cdr:x>
      <cdr:y>0.39367</cdr:y>
    </cdr:to>
    <cdr:sp macro="" textlink="">
      <cdr:nvSpPr>
        <cdr:cNvPr id="4" name="Rectangle 2"/>
        <cdr:cNvSpPr/>
      </cdr:nvSpPr>
      <cdr:spPr>
        <a:xfrm xmlns:a="http://schemas.openxmlformats.org/drawingml/2006/main">
          <a:off x="5232375" y="1689113"/>
          <a:ext cx="2832135" cy="5206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SCF+Forbes 400</a:t>
          </a:r>
          <a:endParaRPr lang="fr-FR" sz="1600">
            <a:solidFill>
              <a:schemeClr val="tx1"/>
            </a:solidFill>
            <a:effectLst/>
            <a:latin typeface="Arial"/>
            <a:cs typeface="Arial"/>
          </a:endParaRPr>
        </a:p>
      </cdr:txBody>
    </cdr:sp>
  </cdr:relSizeAnchor>
  <cdr:relSizeAnchor xmlns:cdr="http://schemas.openxmlformats.org/drawingml/2006/chartDrawing">
    <cdr:from>
      <cdr:x>0.40828</cdr:x>
      <cdr:y>0.09275</cdr:y>
    </cdr:from>
    <cdr:to>
      <cdr:x>0.61931</cdr:x>
      <cdr:y>0.1742</cdr:y>
    </cdr:to>
    <cdr:sp macro="" textlink="">
      <cdr:nvSpPr>
        <cdr:cNvPr id="6" name="Rectangle 1"/>
        <cdr:cNvSpPr/>
      </cdr:nvSpPr>
      <cdr:spPr>
        <a:xfrm xmlns:a="http://schemas.openxmlformats.org/drawingml/2006/main">
          <a:off x="3759241" y="520670"/>
          <a:ext cx="1943059" cy="457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baseline="0">
              <a:solidFill>
                <a:schemeClr val="tx1"/>
              </a:solidFill>
              <a:effectLst/>
              <a:latin typeface="Arial"/>
              <a:cs typeface="Arial"/>
            </a:rPr>
            <a:t>Capitalization</a:t>
          </a:r>
          <a:endParaRPr lang="fr-FR" sz="1600">
            <a:solidFill>
              <a:schemeClr val="tx1"/>
            </a:solidFill>
            <a:effectLst/>
            <a:latin typeface="Arial"/>
            <a:cs typeface="Arial"/>
          </a:endParaRPr>
        </a:p>
      </cdr:txBody>
    </cdr:sp>
  </cdr:relSizeAnchor>
  <cdr:relSizeAnchor xmlns:cdr="http://schemas.openxmlformats.org/drawingml/2006/chartDrawing">
    <cdr:from>
      <cdr:x>0.50896</cdr:x>
      <cdr:y>0.16968</cdr:y>
    </cdr:from>
    <cdr:to>
      <cdr:x>0.56689</cdr:x>
      <cdr:y>0.2104</cdr:y>
    </cdr:to>
    <cdr:cxnSp macro="">
      <cdr:nvCxnSpPr>
        <cdr:cNvPr id="8" name="Connecteur droit avec flèche 7">
          <a:extLst xmlns:a="http://schemas.openxmlformats.org/drawingml/2006/main">
            <a:ext uri="{FF2B5EF4-FFF2-40B4-BE49-F238E27FC236}">
              <a16:creationId xmlns:a16="http://schemas.microsoft.com/office/drawing/2014/main" id="{C5C9B5DE-3BD9-614A-A35B-5DB35A110EA0}"/>
            </a:ext>
          </a:extLst>
        </cdr:cNvPr>
        <cdr:cNvCxnSpPr/>
      </cdr:nvCxnSpPr>
      <cdr:spPr>
        <a:xfrm xmlns:a="http://schemas.openxmlformats.org/drawingml/2006/main">
          <a:off x="4686281" y="952507"/>
          <a:ext cx="533390" cy="228577"/>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0.69655</cdr:x>
      <cdr:y>0.22851</cdr:y>
    </cdr:from>
    <cdr:to>
      <cdr:x>0.74483</cdr:x>
      <cdr:y>0.28507</cdr:y>
    </cdr:to>
    <cdr:cxnSp macro="">
      <cdr:nvCxnSpPr>
        <cdr:cNvPr id="11" name="Connecteur droit avec flèche 7">
          <a:extLst xmlns:a="http://schemas.openxmlformats.org/drawingml/2006/main">
            <a:ext uri="{FF2B5EF4-FFF2-40B4-BE49-F238E27FC236}">
              <a16:creationId xmlns:a16="http://schemas.microsoft.com/office/drawing/2014/main" id="{4653C174-73AD-CE41-9D55-9E07F6FD5839}"/>
            </a:ext>
          </a:extLst>
        </cdr:cNvPr>
        <cdr:cNvCxnSpPr/>
      </cdr:nvCxnSpPr>
      <cdr:spPr>
        <a:xfrm xmlns:a="http://schemas.openxmlformats.org/drawingml/2006/main" flipV="1">
          <a:off x="6413446" y="1282700"/>
          <a:ext cx="444554" cy="317522"/>
        </a:xfrm>
        <a:prstGeom xmlns:a="http://schemas.openxmlformats.org/drawingml/2006/main" prst="straightConnector1">
          <a:avLst/>
        </a:prstGeom>
        <a:ln xmlns:a="http://schemas.openxmlformats.org/drawingml/2006/main" w="12700">
          <a:solidFill>
            <a:schemeClr val="tx1"/>
          </a:solidFill>
          <a:tailEnd type="arrow"/>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70.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4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1.xml><?xml version="1.0" encoding="utf-8"?>
<c:userShapes xmlns:c="http://schemas.openxmlformats.org/drawingml/2006/chart">
  <cdr:relSizeAnchor xmlns:cdr="http://schemas.openxmlformats.org/drawingml/2006/chartDrawing">
    <cdr:from>
      <cdr:x>0.69761</cdr:x>
      <cdr:y>0.29194</cdr:y>
    </cdr:from>
    <cdr:to>
      <cdr:x>1</cdr:x>
      <cdr:y>0.42265</cdr:y>
    </cdr:to>
    <cdr:sp macro="" textlink="">
      <cdr:nvSpPr>
        <cdr:cNvPr id="3" name="Rectangle 2"/>
        <cdr:cNvSpPr/>
      </cdr:nvSpPr>
      <cdr:spPr>
        <a:xfrm xmlns:a="http://schemas.openxmlformats.org/drawingml/2006/main">
          <a:off x="6299209" y="1701829"/>
          <a:ext cx="2730491" cy="76194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rgbClr val="000000"/>
              </a:solidFill>
              <a:effectLst/>
              <a:latin typeface="Arial"/>
              <a:cs typeface="Arial"/>
            </a:rPr>
            <a:t>With Warren wealth tax (3%</a:t>
          </a:r>
          <a:r>
            <a:rPr lang="fr-FR" sz="1600" baseline="0">
              <a:solidFill>
                <a:srgbClr val="000000"/>
              </a:solidFill>
              <a:effectLst/>
              <a:latin typeface="Arial"/>
              <a:cs typeface="Arial"/>
            </a:rPr>
            <a:t> rate above $1bn)</a:t>
          </a:r>
          <a:endParaRPr lang="fr-FR" sz="1600">
            <a:solidFill>
              <a:srgbClr val="000000"/>
            </a:solidFill>
            <a:effectLst/>
            <a:latin typeface="Arial"/>
            <a:cs typeface="Arial"/>
          </a:endParaRPr>
        </a:p>
      </cdr:txBody>
    </cdr:sp>
  </cdr:relSizeAnchor>
  <cdr:relSizeAnchor xmlns:cdr="http://schemas.openxmlformats.org/drawingml/2006/chartDrawing">
    <cdr:from>
      <cdr:x>0.6526</cdr:x>
      <cdr:y>0.61689</cdr:y>
    </cdr:from>
    <cdr:to>
      <cdr:x>0.99437</cdr:x>
      <cdr:y>0.76688</cdr:y>
    </cdr:to>
    <cdr:sp macro="" textlink="">
      <cdr:nvSpPr>
        <cdr:cNvPr id="4" name="Rectangle 3"/>
        <cdr:cNvSpPr/>
      </cdr:nvSpPr>
      <cdr:spPr>
        <a:xfrm xmlns:a="http://schemas.openxmlformats.org/drawingml/2006/main">
          <a:off x="5892819" y="3596028"/>
          <a:ext cx="3086081" cy="8743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Arial"/>
              <a:cs typeface="Arial"/>
            </a:rPr>
            <a:t>With Sanders wealth tax</a:t>
          </a:r>
        </a:p>
        <a:p xmlns:a="http://schemas.openxmlformats.org/drawingml/2006/main">
          <a:pPr algn="ctr"/>
          <a:r>
            <a:rPr lang="fr-FR" sz="1600">
              <a:solidFill>
                <a:schemeClr val="tx1"/>
              </a:solidFill>
              <a:effectLst/>
              <a:latin typeface="Arial"/>
              <a:cs typeface="Arial"/>
            </a:rPr>
            <a:t>(5% above $1bn graduated to 8% </a:t>
          </a:r>
          <a:r>
            <a:rPr lang="fr-FR" sz="1600" baseline="0">
              <a:solidFill>
                <a:schemeClr val="tx1"/>
              </a:solidFill>
              <a:effectLst/>
              <a:latin typeface="Arial"/>
              <a:cs typeface="Arial"/>
            </a:rPr>
            <a:t>above $10bn)</a:t>
          </a:r>
          <a:endParaRPr lang="fr-FR" sz="1600">
            <a:solidFill>
              <a:schemeClr val="tx1"/>
            </a:solidFill>
            <a:effectLst/>
            <a:latin typeface="Arial"/>
            <a:cs typeface="Arial"/>
          </a:endParaRPr>
        </a:p>
      </cdr:txBody>
    </cdr:sp>
  </cdr:relSizeAnchor>
  <cdr:relSizeAnchor xmlns:cdr="http://schemas.openxmlformats.org/drawingml/2006/chartDrawing">
    <cdr:from>
      <cdr:x>0.53055</cdr:x>
      <cdr:y>0.0719</cdr:y>
    </cdr:from>
    <cdr:to>
      <cdr:x>0.83685</cdr:x>
      <cdr:y>0.23312</cdr:y>
    </cdr:to>
    <cdr:sp macro="" textlink="">
      <cdr:nvSpPr>
        <cdr:cNvPr id="7" name="Rectangle 4"/>
        <cdr:cNvSpPr/>
      </cdr:nvSpPr>
      <cdr:spPr>
        <a:xfrm xmlns:a="http://schemas.openxmlformats.org/drawingml/2006/main">
          <a:off x="4790732" y="419126"/>
          <a:ext cx="2765797" cy="9398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rgbClr val="000000"/>
              </a:solidFill>
              <a:effectLst/>
              <a:latin typeface="Arial"/>
              <a:cs typeface="Arial"/>
            </a:rPr>
            <a:t>Actual share of wealth owned by the Forbes 400</a:t>
          </a:r>
        </a:p>
      </cdr:txBody>
    </cdr:sp>
  </cdr:relSizeAnchor>
</c:userShapes>
</file>

<file path=xl/drawings/drawing72.xml><?xml version="1.0" encoding="utf-8"?>
<xdr:wsDr xmlns:xdr="http://schemas.openxmlformats.org/drawingml/2006/spreadsheetDrawing" xmlns:a="http://schemas.openxmlformats.org/drawingml/2006/main">
  <xdr:absoluteAnchor>
    <xdr:pos x="0" y="0"/>
    <xdr:ext cx="9029700" cy="5829300"/>
    <xdr:graphicFrame macro="">
      <xdr:nvGraphicFramePr>
        <xdr:cNvPr id="2" name="Chart 1">
          <a:extLst>
            <a:ext uri="{FF2B5EF4-FFF2-40B4-BE49-F238E27FC236}">
              <a16:creationId xmlns:a16="http://schemas.microsoft.com/office/drawing/2014/main" id="{00000000-0008-0000-4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3.xml><?xml version="1.0" encoding="utf-8"?>
<c:userShapes xmlns:c="http://schemas.openxmlformats.org/drawingml/2006/chart">
  <cdr:relSizeAnchor xmlns:cdr="http://schemas.openxmlformats.org/drawingml/2006/chartDrawing">
    <cdr:from>
      <cdr:x>0.69761</cdr:x>
      <cdr:y>0.29848</cdr:y>
    </cdr:from>
    <cdr:to>
      <cdr:x>1</cdr:x>
      <cdr:y>0.42919</cdr:y>
    </cdr:to>
    <cdr:sp macro="" textlink="">
      <cdr:nvSpPr>
        <cdr:cNvPr id="3" name="Rectangle 2"/>
        <cdr:cNvSpPr/>
      </cdr:nvSpPr>
      <cdr:spPr>
        <a:xfrm xmlns:a="http://schemas.openxmlformats.org/drawingml/2006/main">
          <a:off x="6299200" y="1739926"/>
          <a:ext cx="2730500" cy="76194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rgbClr val="000000"/>
              </a:solidFill>
              <a:effectLst/>
              <a:latin typeface="Arial"/>
              <a:cs typeface="Arial"/>
            </a:rPr>
            <a:t>With Warren wealth tax (3%</a:t>
          </a:r>
          <a:r>
            <a:rPr lang="fr-FR" sz="1600" baseline="0">
              <a:solidFill>
                <a:srgbClr val="000000"/>
              </a:solidFill>
              <a:effectLst/>
              <a:latin typeface="Arial"/>
              <a:cs typeface="Arial"/>
            </a:rPr>
            <a:t> rate above $1bn)</a:t>
          </a:r>
          <a:endParaRPr lang="fr-FR" sz="1600">
            <a:solidFill>
              <a:srgbClr val="000000"/>
            </a:solidFill>
            <a:effectLst/>
            <a:latin typeface="Arial"/>
            <a:cs typeface="Arial"/>
          </a:endParaRPr>
        </a:p>
      </cdr:txBody>
    </cdr:sp>
  </cdr:relSizeAnchor>
  <cdr:relSizeAnchor xmlns:cdr="http://schemas.openxmlformats.org/drawingml/2006/chartDrawing">
    <cdr:from>
      <cdr:x>0.67511</cdr:x>
      <cdr:y>0.4488</cdr:y>
    </cdr:from>
    <cdr:to>
      <cdr:x>1</cdr:x>
      <cdr:y>0.59477</cdr:y>
    </cdr:to>
    <cdr:sp macro="" textlink="">
      <cdr:nvSpPr>
        <cdr:cNvPr id="4" name="Rectangle 3"/>
        <cdr:cNvSpPr/>
      </cdr:nvSpPr>
      <cdr:spPr>
        <a:xfrm xmlns:a="http://schemas.openxmlformats.org/drawingml/2006/main">
          <a:off x="6096000" y="2616200"/>
          <a:ext cx="2933700" cy="85086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Arial"/>
              <a:cs typeface="Arial"/>
            </a:rPr>
            <a:t>Sanders wealth</a:t>
          </a:r>
          <a:r>
            <a:rPr lang="fr-FR" sz="1600" baseline="0">
              <a:solidFill>
                <a:schemeClr val="tx1"/>
              </a:solidFill>
              <a:effectLst/>
              <a:latin typeface="Arial"/>
              <a:cs typeface="Arial"/>
            </a:rPr>
            <a:t> tax</a:t>
          </a:r>
          <a:endParaRPr lang="fr-FR" sz="1600">
            <a:solidFill>
              <a:schemeClr val="tx1"/>
            </a:solidFill>
            <a:effectLst/>
            <a:latin typeface="Arial"/>
            <a:cs typeface="Arial"/>
          </a:endParaRPr>
        </a:p>
        <a:p xmlns:a="http://schemas.openxmlformats.org/drawingml/2006/main">
          <a:pPr algn="ctr"/>
          <a:r>
            <a:rPr lang="fr-FR" sz="1600">
              <a:solidFill>
                <a:schemeClr val="tx1"/>
              </a:solidFill>
              <a:effectLst/>
              <a:latin typeface="Arial"/>
              <a:cs typeface="Arial"/>
            </a:rPr>
            <a:t>(up to 8% </a:t>
          </a:r>
          <a:r>
            <a:rPr lang="fr-FR" sz="1600" baseline="0">
              <a:solidFill>
                <a:schemeClr val="tx1"/>
              </a:solidFill>
              <a:effectLst/>
              <a:latin typeface="Arial"/>
              <a:cs typeface="Arial"/>
            </a:rPr>
            <a:t>rate above $10bn)</a:t>
          </a:r>
          <a:endParaRPr lang="fr-FR" sz="1600">
            <a:solidFill>
              <a:schemeClr val="tx1"/>
            </a:solidFill>
            <a:effectLst/>
            <a:latin typeface="Arial"/>
            <a:cs typeface="Arial"/>
          </a:endParaRPr>
        </a:p>
      </cdr:txBody>
    </cdr:sp>
  </cdr:relSizeAnchor>
  <cdr:relSizeAnchor xmlns:cdr="http://schemas.openxmlformats.org/drawingml/2006/chartDrawing">
    <cdr:from>
      <cdr:x>0.45851</cdr:x>
      <cdr:y>0.68661</cdr:y>
    </cdr:from>
    <cdr:to>
      <cdr:x>0.80028</cdr:x>
      <cdr:y>0.8366</cdr:y>
    </cdr:to>
    <cdr:sp macro="" textlink="">
      <cdr:nvSpPr>
        <cdr:cNvPr id="6" name="Rectangle 3"/>
        <cdr:cNvSpPr/>
      </cdr:nvSpPr>
      <cdr:spPr>
        <a:xfrm xmlns:a="http://schemas.openxmlformats.org/drawingml/2006/main">
          <a:off x="4140219" y="4002428"/>
          <a:ext cx="3086081" cy="8743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Arial"/>
              <a:cs typeface="Arial"/>
            </a:rPr>
            <a:t>With radical wealth tax</a:t>
          </a:r>
        </a:p>
        <a:p xmlns:a="http://schemas.openxmlformats.org/drawingml/2006/main">
          <a:pPr algn="ctr"/>
          <a:r>
            <a:rPr lang="fr-FR" sz="1600">
              <a:solidFill>
                <a:schemeClr val="tx1"/>
              </a:solidFill>
              <a:effectLst/>
              <a:latin typeface="Arial"/>
              <a:cs typeface="Arial"/>
            </a:rPr>
            <a:t>(10% </a:t>
          </a:r>
          <a:r>
            <a:rPr lang="fr-FR" sz="1600" baseline="0">
              <a:solidFill>
                <a:schemeClr val="tx1"/>
              </a:solidFill>
              <a:effectLst/>
              <a:latin typeface="Arial"/>
              <a:cs typeface="Arial"/>
            </a:rPr>
            <a:t>rate above $1bn)</a:t>
          </a:r>
          <a:endParaRPr lang="fr-FR" sz="1600">
            <a:solidFill>
              <a:schemeClr val="tx1"/>
            </a:solidFill>
            <a:effectLst/>
            <a:latin typeface="Arial"/>
            <a:cs typeface="Arial"/>
          </a:endParaRPr>
        </a:p>
      </cdr:txBody>
    </cdr:sp>
  </cdr:relSizeAnchor>
  <cdr:relSizeAnchor xmlns:cdr="http://schemas.openxmlformats.org/drawingml/2006/chartDrawing">
    <cdr:from>
      <cdr:x>0.53055</cdr:x>
      <cdr:y>0.0719</cdr:y>
    </cdr:from>
    <cdr:to>
      <cdr:x>0.83685</cdr:x>
      <cdr:y>0.23312</cdr:y>
    </cdr:to>
    <cdr:sp macro="" textlink="">
      <cdr:nvSpPr>
        <cdr:cNvPr id="7" name="Rectangle 4"/>
        <cdr:cNvSpPr/>
      </cdr:nvSpPr>
      <cdr:spPr>
        <a:xfrm xmlns:a="http://schemas.openxmlformats.org/drawingml/2006/main">
          <a:off x="4790732" y="419126"/>
          <a:ext cx="2765797" cy="9398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rgbClr val="000000"/>
              </a:solidFill>
              <a:effectLst/>
              <a:latin typeface="Arial"/>
              <a:cs typeface="Arial"/>
            </a:rPr>
            <a:t>Actual share of wealth owned by the Forbes 400</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12700</xdr:colOff>
      <xdr:row>62</xdr:row>
      <xdr:rowOff>171450</xdr:rowOff>
    </xdr:from>
    <xdr:to>
      <xdr:col>7</xdr:col>
      <xdr:colOff>774700</xdr:colOff>
      <xdr:row>77</xdr:row>
      <xdr:rowOff>57150</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12700</xdr:colOff>
      <xdr:row>59</xdr:row>
      <xdr:rowOff>139700</xdr:rowOff>
    </xdr:from>
    <xdr:to>
      <xdr:col>35</xdr:col>
      <xdr:colOff>647700</xdr:colOff>
      <xdr:row>75</xdr:row>
      <xdr:rowOff>0</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450850</xdr:colOff>
      <xdr:row>57</xdr:row>
      <xdr:rowOff>76206</xdr:rowOff>
    </xdr:from>
    <xdr:to>
      <xdr:col>57</xdr:col>
      <xdr:colOff>374650</xdr:colOff>
      <xdr:row>71</xdr:row>
      <xdr:rowOff>127006</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zucman\Dropbox\TorslovEtal17\RawData\TWZRawDat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ralianNA2"/>
      <sheetName val="AustralianNA"/>
      <sheetName val="AustralianNA3"/>
      <sheetName val="AustralianNA4"/>
      <sheetName val="AustralianNA5"/>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66FF"/>
  </sheetPr>
  <dimension ref="A1"/>
  <sheetViews>
    <sheetView workbookViewId="0">
      <selection activeCell="E63" sqref="E63"/>
    </sheetView>
  </sheetViews>
  <sheetFormatPr baseColWidth="10" defaultRowHeight="15"/>
  <sheetData>
    <row r="1" spans="1:1">
      <c r="A1" t="s">
        <v>441</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61"/>
  <sheetViews>
    <sheetView workbookViewId="0">
      <pane xSplit="1" ySplit="2" topLeftCell="B28" activePane="bottomRight" state="frozen"/>
      <selection pane="topRight" activeCell="B1" sqref="B1"/>
      <selection pane="bottomLeft" activeCell="A3" sqref="A3"/>
      <selection pane="bottomRight" activeCell="R62" sqref="R62"/>
    </sheetView>
  </sheetViews>
  <sheetFormatPr baseColWidth="10" defaultRowHeight="15"/>
  <cols>
    <col min="57" max="57" width="9.44140625" customWidth="1"/>
    <col min="58" max="58" width="18.109375" bestFit="1" customWidth="1"/>
  </cols>
  <sheetData>
    <row r="1" spans="1:62" ht="15.75">
      <c r="B1" s="118" t="s">
        <v>293</v>
      </c>
      <c r="K1" s="118" t="s">
        <v>298</v>
      </c>
      <c r="R1" s="118" t="s">
        <v>299</v>
      </c>
      <c r="U1" s="118" t="s">
        <v>296</v>
      </c>
      <c r="AC1" s="118" t="s">
        <v>302</v>
      </c>
      <c r="AL1" s="118" t="s">
        <v>308</v>
      </c>
      <c r="AS1" s="118" t="s">
        <v>305</v>
      </c>
      <c r="AY1" s="118" t="s">
        <v>306</v>
      </c>
      <c r="BC1" t="s">
        <v>421</v>
      </c>
    </row>
    <row r="2" spans="1:62" s="67" customFormat="1" ht="105.75">
      <c r="B2" s="67" t="s">
        <v>288</v>
      </c>
      <c r="C2" s="67" t="s">
        <v>5</v>
      </c>
      <c r="D2" s="67" t="s">
        <v>289</v>
      </c>
      <c r="E2" s="113" t="s">
        <v>291</v>
      </c>
      <c r="F2" s="113" t="s">
        <v>292</v>
      </c>
      <c r="G2" s="67" t="s">
        <v>11</v>
      </c>
      <c r="H2" s="67" t="s">
        <v>290</v>
      </c>
      <c r="I2" s="67" t="s">
        <v>4</v>
      </c>
      <c r="K2" s="67" t="s">
        <v>288</v>
      </c>
      <c r="L2" s="67" t="s">
        <v>5</v>
      </c>
      <c r="M2" s="67" t="s">
        <v>289</v>
      </c>
      <c r="N2" s="67" t="s">
        <v>11</v>
      </c>
      <c r="O2" s="67" t="s">
        <v>290</v>
      </c>
      <c r="P2" s="67" t="s">
        <v>4</v>
      </c>
      <c r="R2" s="67" t="s">
        <v>294</v>
      </c>
      <c r="S2" s="67" t="s">
        <v>295</v>
      </c>
      <c r="U2" s="67" t="s">
        <v>288</v>
      </c>
      <c r="V2" s="67" t="s">
        <v>5</v>
      </c>
      <c r="W2" s="113" t="s">
        <v>300</v>
      </c>
      <c r="X2" s="67" t="s">
        <v>289</v>
      </c>
      <c r="Y2" s="67" t="s">
        <v>11</v>
      </c>
      <c r="Z2" s="67" t="s">
        <v>290</v>
      </c>
      <c r="AA2" s="67" t="s">
        <v>4</v>
      </c>
      <c r="AC2" s="67" t="s">
        <v>288</v>
      </c>
      <c r="AD2" s="67" t="s">
        <v>5</v>
      </c>
      <c r="AE2" s="113" t="s">
        <v>297</v>
      </c>
      <c r="AF2" s="67" t="s">
        <v>289</v>
      </c>
      <c r="AG2" s="67" t="s">
        <v>11</v>
      </c>
      <c r="AH2" s="67" t="s">
        <v>290</v>
      </c>
      <c r="AI2" s="67" t="s">
        <v>4</v>
      </c>
      <c r="AK2" s="121" t="s">
        <v>288</v>
      </c>
      <c r="AL2" s="67" t="s">
        <v>5</v>
      </c>
      <c r="AM2" s="113" t="s">
        <v>297</v>
      </c>
      <c r="AN2" s="67" t="s">
        <v>289</v>
      </c>
      <c r="AO2" s="67" t="s">
        <v>11</v>
      </c>
      <c r="AP2" s="67" t="s">
        <v>290</v>
      </c>
      <c r="AQ2" s="67" t="s">
        <v>4</v>
      </c>
      <c r="AS2" s="67" t="s">
        <v>304</v>
      </c>
      <c r="AT2" s="67" t="s">
        <v>307</v>
      </c>
      <c r="AY2" s="67" t="s">
        <v>304</v>
      </c>
      <c r="AZ2" s="67" t="s">
        <v>307</v>
      </c>
      <c r="BC2" s="67" t="s">
        <v>424</v>
      </c>
      <c r="BD2" s="67" t="s">
        <v>422</v>
      </c>
      <c r="BE2" s="67" t="s">
        <v>423</v>
      </c>
      <c r="BF2" s="67" t="s">
        <v>429</v>
      </c>
      <c r="BG2" s="67" t="s">
        <v>425</v>
      </c>
      <c r="BH2" s="67" t="s">
        <v>426</v>
      </c>
      <c r="BI2" s="67" t="s">
        <v>427</v>
      </c>
      <c r="BJ2" s="67" t="s">
        <v>428</v>
      </c>
    </row>
    <row r="3" spans="1:62" ht="15.75">
      <c r="A3" s="107">
        <v>1962</v>
      </c>
      <c r="B3" s="112">
        <v>0.10096000000000001</v>
      </c>
      <c r="C3" s="112">
        <v>6.2580000000000011E-2</v>
      </c>
      <c r="D3" s="112">
        <f>E3+F3</f>
        <v>1.9980000000000001E-2</v>
      </c>
      <c r="E3" s="114">
        <v>1.1720000000000001E-2</v>
      </c>
      <c r="F3" s="114">
        <v>8.26E-3</v>
      </c>
      <c r="G3" s="112">
        <v>1.2240000000000001E-2</v>
      </c>
      <c r="H3" s="112">
        <v>3.4500000000000004E-3</v>
      </c>
      <c r="I3" s="112">
        <v>2.7100000000000002E-3</v>
      </c>
      <c r="K3" s="112">
        <v>0.10095000000000001</v>
      </c>
      <c r="L3" s="112">
        <v>6.2580000000000011E-2</v>
      </c>
      <c r="M3" s="112">
        <v>1.9980000000000001E-2</v>
      </c>
      <c r="N3" s="112">
        <v>1.2240000000000001E-2</v>
      </c>
      <c r="O3" s="112">
        <v>3.4500000000000004E-3</v>
      </c>
      <c r="P3" s="112">
        <v>2.7100000000000002E-3</v>
      </c>
      <c r="R3" s="38">
        <v>1</v>
      </c>
      <c r="S3" s="116">
        <f t="shared" ref="S3:S52" si="0">S4</f>
        <v>1.8888888888888888</v>
      </c>
      <c r="U3" s="112">
        <v>9.4888680143141085E-2</v>
      </c>
      <c r="V3" s="112">
        <v>6.1427895769751106E-2</v>
      </c>
      <c r="W3" s="119">
        <v>0</v>
      </c>
      <c r="X3" s="112">
        <v>1.6143719101168422E-2</v>
      </c>
      <c r="Y3" s="112">
        <v>1.184556261942765E-2</v>
      </c>
      <c r="Z3" s="112">
        <v>2.929643196334342E-3</v>
      </c>
      <c r="AA3" s="112">
        <v>2.5418609329495635E-3</v>
      </c>
      <c r="AC3" s="30">
        <f>AD3+AF3+AG3+AH3+AI3</f>
        <v>9.7492808905261602E-2</v>
      </c>
      <c r="AD3" s="30">
        <f>AE3+(V3-W3)</f>
        <v>6.1427895769751106E-2</v>
      </c>
      <c r="AE3" s="122">
        <f>W3*S3</f>
        <v>0</v>
      </c>
      <c r="AF3" s="30">
        <f>(X3-F3)/R3+F3</f>
        <v>1.6143719101168422E-2</v>
      </c>
      <c r="AG3" s="30">
        <f>Y3</f>
        <v>1.184556261942765E-2</v>
      </c>
      <c r="AH3" s="30">
        <f>Z3*S3</f>
        <v>5.5337704819648685E-3</v>
      </c>
      <c r="AI3" s="30">
        <f>AA3</f>
        <v>2.5418609329495635E-3</v>
      </c>
      <c r="AJ3" s="30"/>
      <c r="AK3" s="53">
        <f t="shared" ref="AK3:AK34" si="1">AL3+AN3+AO3+AP3+AQ3</f>
        <v>9.6737062036915414E-2</v>
      </c>
      <c r="AL3" s="112">
        <f>AD3/(1+3*($AD3+$AH3-$V3-$Z3))</f>
        <v>6.0951717676429394E-2</v>
      </c>
      <c r="AM3" s="112">
        <f t="shared" ref="AM3:AQ3" si="2">AE3/(1+3*($AD3+$AH3-$V3-$Z3))</f>
        <v>0</v>
      </c>
      <c r="AN3" s="112">
        <f t="shared" si="2"/>
        <v>1.6018575869670964E-2</v>
      </c>
      <c r="AO3" s="112">
        <f t="shared" si="2"/>
        <v>1.1753737930468995E-2</v>
      </c>
      <c r="AP3" s="112">
        <f t="shared" si="2"/>
        <v>5.4908736800483747E-3</v>
      </c>
      <c r="AQ3" s="112">
        <f t="shared" si="2"/>
        <v>2.5221568802976913E-3</v>
      </c>
      <c r="AS3" s="123">
        <f>(AP3+AM3)/AK3</f>
        <v>5.6760806710803621E-2</v>
      </c>
      <c r="AT3" s="38">
        <f>(Z3+W3)/U3</f>
        <v>3.0874527835300571E-2</v>
      </c>
      <c r="AY3" s="8">
        <f>AN3/AK3</f>
        <v>0.16558881913902021</v>
      </c>
      <c r="AZ3" s="8">
        <f>X3/U3</f>
        <v>0.1701332453651517</v>
      </c>
      <c r="BC3" s="30">
        <f>U3</f>
        <v>9.4888680143141085E-2</v>
      </c>
      <c r="BD3" s="30">
        <f>U3+AF3-X3</f>
        <v>9.4888680143141085E-2</v>
      </c>
      <c r="BE3" s="44">
        <f>U3-BJ3+BJ3/BG3</f>
        <v>9.1165759493414961E-2</v>
      </c>
      <c r="BF3" s="44">
        <f>U3-BJ3+BJ3/R3-BD3</f>
        <v>0</v>
      </c>
      <c r="BG3" s="160">
        <f>BH3/(100*BI3)</f>
        <v>1.8947611121215477</v>
      </c>
      <c r="BH3" s="160">
        <v>4.3250000000000002</v>
      </c>
      <c r="BI3" s="44">
        <v>2.2826096505418222E-2</v>
      </c>
      <c r="BJ3" s="30">
        <f>X3-F3</f>
        <v>7.8837191011684217E-3</v>
      </c>
    </row>
    <row r="4" spans="1:62" ht="15.75">
      <c r="A4" s="108">
        <v>1963</v>
      </c>
      <c r="B4" s="112">
        <v>9.912E-2</v>
      </c>
      <c r="C4" s="112">
        <v>6.4010000000000011E-2</v>
      </c>
      <c r="D4" s="112">
        <f t="shared" ref="D4:D53" si="3">E4+F4</f>
        <v>1.874E-2</v>
      </c>
      <c r="E4" s="114">
        <v>1.0719999999999999E-2</v>
      </c>
      <c r="F4" s="114">
        <v>8.0200000000000011E-3</v>
      </c>
      <c r="G4" s="112">
        <v>1.0225000000000001E-2</v>
      </c>
      <c r="H4" s="112">
        <v>3.4550000000000006E-3</v>
      </c>
      <c r="I4" s="112">
        <v>2.6900000000000001E-3</v>
      </c>
      <c r="K4" s="112">
        <v>9.9115000000000009E-2</v>
      </c>
      <c r="L4" s="112">
        <v>6.4010000000000011E-2</v>
      </c>
      <c r="M4" s="112">
        <v>1.874E-2</v>
      </c>
      <c r="N4" s="112">
        <v>1.0225000000000001E-2</v>
      </c>
      <c r="O4" s="112">
        <v>3.4550000000000006E-3</v>
      </c>
      <c r="P4" s="112">
        <v>2.6900000000000001E-3</v>
      </c>
      <c r="R4" s="38">
        <v>1</v>
      </c>
      <c r="S4" s="116">
        <f t="shared" si="0"/>
        <v>1.8888888888888888</v>
      </c>
      <c r="U4" s="112">
        <v>9.3034964580333099E-2</v>
      </c>
      <c r="V4" s="112">
        <v>6.2355538922468791E-2</v>
      </c>
      <c r="W4" s="119">
        <v>0</v>
      </c>
      <c r="X4" s="112">
        <v>1.514188909646255E-2</v>
      </c>
      <c r="Y4" s="112">
        <v>1.0056018700928926E-2</v>
      </c>
      <c r="Z4" s="112">
        <v>2.9783742693890651E-3</v>
      </c>
      <c r="AA4" s="112">
        <v>2.5031432444278683E-3</v>
      </c>
      <c r="AC4" s="30">
        <f t="shared" ref="AC4:AC57" si="4">AD4+AF4+AG4+AH4+AI4</f>
        <v>9.56824080286897E-2</v>
      </c>
      <c r="AD4" s="30">
        <f t="shared" ref="AD4:AD57" si="5">AE4+(V4-W4)</f>
        <v>6.2355538922468791E-2</v>
      </c>
      <c r="AE4" s="122">
        <f t="shared" ref="AE4:AE57" si="6">W4*S4</f>
        <v>0</v>
      </c>
      <c r="AF4" s="30">
        <f t="shared" ref="AF4:AF57" si="7">(X4-F4)/R4+F4</f>
        <v>1.514188909646255E-2</v>
      </c>
      <c r="AG4" s="30">
        <f t="shared" ref="AG4:AG57" si="8">Y4</f>
        <v>1.0056018700928926E-2</v>
      </c>
      <c r="AH4" s="30">
        <f t="shared" ref="AH4:AH57" si="9">Z4*S4</f>
        <v>5.6258180644015669E-3</v>
      </c>
      <c r="AI4" s="30">
        <f t="shared" ref="AI4:AI57" si="10">AA4</f>
        <v>2.5031432444278683E-3</v>
      </c>
      <c r="AJ4" s="30"/>
      <c r="AK4" s="53">
        <f t="shared" si="1"/>
        <v>9.4928454782934088E-2</v>
      </c>
      <c r="AL4" s="112">
        <f t="shared" ref="AL4:AL57" si="11">AD4/(1+3*($AD4+$AH4-$V4-$Z4))</f>
        <v>6.186419300078861E-2</v>
      </c>
      <c r="AM4" s="112">
        <f t="shared" ref="AM4:AM57" si="12">AE4/(1+3*($AD4+$AH4-$V4-$Z4))</f>
        <v>0</v>
      </c>
      <c r="AN4" s="112">
        <f t="shared" ref="AN4:AN57" si="13">AF4/(1+3*($AD4+$AH4-$V4-$Z4))</f>
        <v>1.5022574828914786E-2</v>
      </c>
      <c r="AO4" s="112">
        <f t="shared" ref="AO4:AO57" si="14">AG4/(1+3*($AD4+$AH4-$V4-$Z4))</f>
        <v>9.9767798095261179E-3</v>
      </c>
      <c r="AP4" s="112">
        <f t="shared" ref="AP4:AP57" si="15">AH4/(1+3*($AD4+$AH4-$V4-$Z4))</f>
        <v>5.581488036791744E-3</v>
      </c>
      <c r="AQ4" s="112">
        <f t="shared" ref="AQ4:AQ57" si="16">AI4/(1+3*($AD4+$AH4-$V4-$Z4))</f>
        <v>2.4834191069128325E-3</v>
      </c>
      <c r="AS4" s="123">
        <f t="shared" ref="AS4:AS57" si="17">(AP4+AM4)/AK4</f>
        <v>5.8796785953742971E-2</v>
      </c>
      <c r="AT4" s="38">
        <f t="shared" ref="AT4:AT57" si="18">(Z4+W4)/U4</f>
        <v>3.2013493881833228E-2</v>
      </c>
      <c r="AY4" s="8">
        <f t="shared" ref="AY4:AY57" si="19">AN4/AK4</f>
        <v>0.1582515470547351</v>
      </c>
      <c r="AZ4" s="8">
        <f t="shared" ref="AZ4:AZ57" si="20">X4/U4</f>
        <v>0.16275482196145677</v>
      </c>
      <c r="BC4" s="30">
        <f t="shared" ref="BC4:BC57" si="21">U4</f>
        <v>9.3034964580333099E-2</v>
      </c>
      <c r="BD4" s="30">
        <f t="shared" ref="BD4:BD57" si="22">U4+AF4-X4</f>
        <v>9.3034964580333099E-2</v>
      </c>
      <c r="BE4" s="44">
        <f t="shared" ref="BE4:BE57" si="23">U4-BJ4+BJ4/BG4</f>
        <v>9.0418343895129746E-2</v>
      </c>
      <c r="BF4" s="44">
        <f t="shared" ref="BF4:BF57" si="24">U4-BJ4+BJ4/R4-BD4</f>
        <v>0</v>
      </c>
      <c r="BG4" s="160">
        <f t="shared" ref="BG4:BG59" si="25">BH4/(100*BI4)</f>
        <v>1.5807912972874372</v>
      </c>
      <c r="BH4" s="160">
        <v>4.2591666666666601</v>
      </c>
      <c r="BI4" s="44">
        <v>2.6943257303953964E-2</v>
      </c>
      <c r="BJ4" s="30">
        <f t="shared" ref="BJ4:BJ57" si="26">X4-F4</f>
        <v>7.1218890964625491E-3</v>
      </c>
    </row>
    <row r="5" spans="1:62" ht="15.75">
      <c r="A5" s="108">
        <v>1964</v>
      </c>
      <c r="B5" s="112">
        <v>9.7280000000000005E-2</v>
      </c>
      <c r="C5" s="112">
        <v>6.5440000000000012E-2</v>
      </c>
      <c r="D5" s="112">
        <f t="shared" si="3"/>
        <v>1.7500000000000002E-2</v>
      </c>
      <c r="E5" s="114">
        <v>9.7199999999999995E-3</v>
      </c>
      <c r="F5" s="114">
        <v>7.7800000000000013E-3</v>
      </c>
      <c r="G5" s="112">
        <v>8.2100000000000003E-3</v>
      </c>
      <c r="H5" s="112">
        <v>3.4600000000000004E-3</v>
      </c>
      <c r="I5" s="112">
        <v>2.6700000000000001E-3</v>
      </c>
      <c r="K5" s="112">
        <v>9.7280000000000005E-2</v>
      </c>
      <c r="L5" s="112">
        <v>6.5440000000000012E-2</v>
      </c>
      <c r="M5" s="112">
        <v>1.7500000000000002E-2</v>
      </c>
      <c r="N5" s="112">
        <v>8.2100000000000003E-3</v>
      </c>
      <c r="O5" s="112">
        <v>3.4600000000000004E-3</v>
      </c>
      <c r="P5" s="112">
        <v>2.6700000000000001E-3</v>
      </c>
      <c r="R5" s="38">
        <v>1</v>
      </c>
      <c r="S5" s="116">
        <f t="shared" si="0"/>
        <v>1.8888888888888888</v>
      </c>
      <c r="U5" s="112">
        <v>9.1182190791104095E-2</v>
      </c>
      <c r="V5" s="112">
        <v>6.3327783946097033E-2</v>
      </c>
      <c r="W5" s="119">
        <v>0</v>
      </c>
      <c r="X5" s="112">
        <v>1.4126026153783359E-2</v>
      </c>
      <c r="Y5" s="112">
        <v>8.2343761786980302E-3</v>
      </c>
      <c r="Z5" s="112">
        <v>3.0293253389315454E-3</v>
      </c>
      <c r="AA5" s="112">
        <v>2.4646769667077519E-3</v>
      </c>
      <c r="AC5" s="30">
        <f t="shared" si="4"/>
        <v>9.3874922218823542E-2</v>
      </c>
      <c r="AD5" s="30">
        <f t="shared" si="5"/>
        <v>6.3327783946097033E-2</v>
      </c>
      <c r="AE5" s="122">
        <f t="shared" si="6"/>
        <v>0</v>
      </c>
      <c r="AF5" s="30">
        <f t="shared" si="7"/>
        <v>1.4126026153783359E-2</v>
      </c>
      <c r="AG5" s="30">
        <f t="shared" si="8"/>
        <v>8.2343761786980302E-3</v>
      </c>
      <c r="AH5" s="30">
        <f t="shared" si="9"/>
        <v>5.7220589735373631E-3</v>
      </c>
      <c r="AI5" s="30">
        <f t="shared" si="10"/>
        <v>2.4646769667077519E-3</v>
      </c>
      <c r="AJ5" s="30"/>
      <c r="AK5" s="53">
        <f t="shared" si="1"/>
        <v>9.3122658673362502E-2</v>
      </c>
      <c r="AL5" s="112">
        <f t="shared" si="11"/>
        <v>6.2820308870203664E-2</v>
      </c>
      <c r="AM5" s="112">
        <f t="shared" si="12"/>
        <v>0</v>
      </c>
      <c r="AN5" s="112">
        <f t="shared" si="13"/>
        <v>1.4012827716260823E-2</v>
      </c>
      <c r="AO5" s="112">
        <f t="shared" si="14"/>
        <v>8.1683902809477453E-3</v>
      </c>
      <c r="AP5" s="112">
        <f t="shared" si="15"/>
        <v>5.676205445576653E-3</v>
      </c>
      <c r="AQ5" s="112">
        <f t="shared" si="16"/>
        <v>2.4449263603736147E-3</v>
      </c>
      <c r="AS5" s="123">
        <f t="shared" si="17"/>
        <v>6.0954074190327182E-2</v>
      </c>
      <c r="AT5" s="38">
        <f t="shared" si="18"/>
        <v>3.3222774235285121E-2</v>
      </c>
      <c r="AY5" s="8">
        <f t="shared" si="19"/>
        <v>0.15047710101804854</v>
      </c>
      <c r="AZ5" s="8">
        <f t="shared" si="20"/>
        <v>0.15492089004689194</v>
      </c>
      <c r="BC5" s="30">
        <f t="shared" si="21"/>
        <v>9.1182190791104095E-2</v>
      </c>
      <c r="BD5" s="30">
        <f t="shared" si="22"/>
        <v>9.1182190791104095E-2</v>
      </c>
      <c r="BE5" s="44">
        <f t="shared" si="23"/>
        <v>8.8678606736155394E-2</v>
      </c>
      <c r="BF5" s="44">
        <f t="shared" si="24"/>
        <v>0</v>
      </c>
      <c r="BG5" s="160">
        <f t="shared" si="25"/>
        <v>1.6515606456914476</v>
      </c>
      <c r="BH5" s="160">
        <v>4.4058333333333302</v>
      </c>
      <c r="BI5" s="44">
        <v>2.6676788072101162E-2</v>
      </c>
      <c r="BJ5" s="30">
        <f t="shared" si="26"/>
        <v>6.3460261537833578E-3</v>
      </c>
    </row>
    <row r="6" spans="1:62" ht="15.75">
      <c r="A6" s="108">
        <v>1965</v>
      </c>
      <c r="B6" s="112">
        <v>9.8879999999999996E-2</v>
      </c>
      <c r="C6" s="112">
        <v>6.5585000000000004E-2</v>
      </c>
      <c r="D6" s="112">
        <f t="shared" si="3"/>
        <v>1.8114999999999999E-2</v>
      </c>
      <c r="E6" s="114">
        <v>1.0344999999999998E-2</v>
      </c>
      <c r="F6" s="114">
        <v>7.7700000000000009E-3</v>
      </c>
      <c r="G6" s="112">
        <v>8.8850000000000005E-3</v>
      </c>
      <c r="H6" s="112">
        <v>3.8700000000000002E-3</v>
      </c>
      <c r="I6" s="112">
        <v>2.4250000000000001E-3</v>
      </c>
      <c r="K6" s="112">
        <v>9.8875000000000005E-2</v>
      </c>
      <c r="L6" s="112">
        <v>6.5585000000000004E-2</v>
      </c>
      <c r="M6" s="112">
        <v>1.8114999999999999E-2</v>
      </c>
      <c r="N6" s="112">
        <v>8.8850000000000005E-3</v>
      </c>
      <c r="O6" s="112">
        <v>3.8700000000000002E-3</v>
      </c>
      <c r="P6" s="112">
        <v>2.4250000000000001E-3</v>
      </c>
      <c r="R6" s="38">
        <v>1</v>
      </c>
      <c r="S6" s="116">
        <f t="shared" si="0"/>
        <v>1.8888888888888888</v>
      </c>
      <c r="U6" s="112">
        <v>9.2566441286797793E-2</v>
      </c>
      <c r="V6" s="112">
        <v>6.3033302860840842E-2</v>
      </c>
      <c r="W6" s="119">
        <v>0</v>
      </c>
      <c r="X6" s="112">
        <v>1.4725577475352565E-2</v>
      </c>
      <c r="Y6" s="112">
        <v>9.1121113852948802E-3</v>
      </c>
      <c r="Z6" s="112">
        <v>3.4835307733966986E-3</v>
      </c>
      <c r="AA6" s="112">
        <v>2.2119163382493968E-3</v>
      </c>
      <c r="AC6" s="30">
        <f t="shared" si="4"/>
        <v>9.566291063170923E-2</v>
      </c>
      <c r="AD6" s="30">
        <f t="shared" si="5"/>
        <v>6.3033302860840842E-2</v>
      </c>
      <c r="AE6" s="122">
        <f t="shared" si="6"/>
        <v>0</v>
      </c>
      <c r="AF6" s="30">
        <f t="shared" si="7"/>
        <v>1.4725577475352565E-2</v>
      </c>
      <c r="AG6" s="30">
        <f t="shared" si="8"/>
        <v>9.1121113852948802E-3</v>
      </c>
      <c r="AH6" s="30">
        <f t="shared" si="9"/>
        <v>6.5800025719715419E-3</v>
      </c>
      <c r="AI6" s="30">
        <f t="shared" si="10"/>
        <v>2.2119163382493968E-3</v>
      </c>
      <c r="AJ6" s="30"/>
      <c r="AK6" s="53">
        <f t="shared" si="1"/>
        <v>9.478243720033612E-2</v>
      </c>
      <c r="AL6" s="112">
        <f t="shared" si="11"/>
        <v>6.2453149611329861E-2</v>
      </c>
      <c r="AM6" s="112">
        <f t="shared" si="12"/>
        <v>0</v>
      </c>
      <c r="AN6" s="112">
        <f t="shared" si="13"/>
        <v>1.4590044491429572E-2</v>
      </c>
      <c r="AO6" s="112">
        <f t="shared" si="14"/>
        <v>9.0282442739401773E-3</v>
      </c>
      <c r="AP6" s="112">
        <f t="shared" si="15"/>
        <v>6.5194407784328534E-3</v>
      </c>
      <c r="AQ6" s="112">
        <f t="shared" si="16"/>
        <v>2.1915580452036578E-3</v>
      </c>
      <c r="AS6" s="123">
        <f t="shared" si="17"/>
        <v>6.8783215234833966E-2</v>
      </c>
      <c r="AT6" s="38">
        <f t="shared" si="18"/>
        <v>3.7632761127801229E-2</v>
      </c>
      <c r="AY6" s="8">
        <f t="shared" si="19"/>
        <v>0.15393194058295256</v>
      </c>
      <c r="AZ6" s="8">
        <f t="shared" si="20"/>
        <v>0.15908116668035704</v>
      </c>
      <c r="BC6" s="30">
        <f t="shared" si="21"/>
        <v>9.2566441286797793E-2</v>
      </c>
      <c r="BD6" s="30">
        <f t="shared" si="22"/>
        <v>9.2566441286797793E-2</v>
      </c>
      <c r="BE6" s="44">
        <f t="shared" si="23"/>
        <v>8.9872605903026884E-2</v>
      </c>
      <c r="BF6" s="44">
        <f t="shared" si="24"/>
        <v>0</v>
      </c>
      <c r="BG6" s="160">
        <f t="shared" si="25"/>
        <v>1.6320972329818186</v>
      </c>
      <c r="BH6" s="160">
        <v>4.4933333333333296</v>
      </c>
      <c r="BI6" s="44">
        <v>2.7531039465853835E-2</v>
      </c>
      <c r="BJ6" s="30">
        <f t="shared" si="26"/>
        <v>6.9555774753525638E-3</v>
      </c>
    </row>
    <row r="7" spans="1:62" ht="15.75">
      <c r="A7" s="108">
        <v>1966</v>
      </c>
      <c r="B7" s="112">
        <v>0.10048000000000003</v>
      </c>
      <c r="C7" s="112">
        <v>6.5730000000000011E-2</v>
      </c>
      <c r="D7" s="112">
        <f t="shared" si="3"/>
        <v>1.873E-2</v>
      </c>
      <c r="E7" s="114">
        <v>1.0970000000000001E-2</v>
      </c>
      <c r="F7" s="114">
        <v>7.7599999999999995E-3</v>
      </c>
      <c r="G7" s="112">
        <v>9.5600000000000008E-3</v>
      </c>
      <c r="H7" s="112">
        <v>4.28E-3</v>
      </c>
      <c r="I7" s="112">
        <v>2.1800000000000001E-3</v>
      </c>
      <c r="K7" s="112">
        <v>0.10047</v>
      </c>
      <c r="L7" s="112">
        <v>6.5730000000000011E-2</v>
      </c>
      <c r="M7" s="112">
        <v>1.873E-2</v>
      </c>
      <c r="N7" s="112">
        <v>9.5600000000000008E-3</v>
      </c>
      <c r="O7" s="112">
        <v>4.28E-3</v>
      </c>
      <c r="P7" s="112">
        <v>2.1800000000000001E-3</v>
      </c>
      <c r="R7" s="38">
        <v>1</v>
      </c>
      <c r="S7" s="116">
        <f t="shared" si="0"/>
        <v>1.8888888888888888</v>
      </c>
      <c r="U7" s="112">
        <v>9.395070795345134E-2</v>
      </c>
      <c r="V7" s="112">
        <v>6.2758975492978333E-2</v>
      </c>
      <c r="W7" s="119">
        <v>1.0133089425271274E-3</v>
      </c>
      <c r="X7" s="112">
        <v>1.5318954775954225E-2</v>
      </c>
      <c r="Y7" s="112">
        <v>9.9777752933204022E-3</v>
      </c>
      <c r="Z7" s="112">
        <v>3.9311894882945158E-3</v>
      </c>
      <c r="AA7" s="112">
        <v>1.9638102058836312E-3</v>
      </c>
      <c r="AC7" s="30">
        <f t="shared" si="4"/>
        <v>9.8345814972717008E-2</v>
      </c>
      <c r="AD7" s="30">
        <f t="shared" si="5"/>
        <v>6.3659694553002438E-2</v>
      </c>
      <c r="AE7" s="122">
        <f t="shared" si="6"/>
        <v>1.9140280025512406E-3</v>
      </c>
      <c r="AF7" s="30">
        <f t="shared" si="7"/>
        <v>1.5318954775954225E-2</v>
      </c>
      <c r="AG7" s="30">
        <f t="shared" si="8"/>
        <v>9.9777752933204022E-3</v>
      </c>
      <c r="AH7" s="30">
        <f t="shared" si="9"/>
        <v>7.4255801445563072E-3</v>
      </c>
      <c r="AI7" s="30">
        <f t="shared" si="10"/>
        <v>1.9638102058836312E-3</v>
      </c>
      <c r="AJ7" s="30"/>
      <c r="AK7" s="53">
        <f t="shared" si="1"/>
        <v>9.7065968232419989E-2</v>
      </c>
      <c r="AL7" s="112">
        <f t="shared" si="11"/>
        <v>6.2831243921070951E-2</v>
      </c>
      <c r="AM7" s="112">
        <f t="shared" si="12"/>
        <v>1.8891193422225624E-3</v>
      </c>
      <c r="AN7" s="112">
        <f t="shared" si="13"/>
        <v>1.5119597901030757E-2</v>
      </c>
      <c r="AO7" s="112">
        <f t="shared" si="14"/>
        <v>9.8479271326425439E-3</v>
      </c>
      <c r="AP7" s="112">
        <f t="shared" si="15"/>
        <v>7.3289455847078662E-3</v>
      </c>
      <c r="AQ7" s="112">
        <f t="shared" si="16"/>
        <v>1.9382536929678609E-3</v>
      </c>
      <c r="AS7" s="123">
        <f t="shared" si="17"/>
        <v>9.4967011557111305E-2</v>
      </c>
      <c r="AT7" s="38">
        <f t="shared" si="18"/>
        <v>5.2628644727950709E-2</v>
      </c>
      <c r="AY7" s="8">
        <f t="shared" si="19"/>
        <v>0.15576620906750321</v>
      </c>
      <c r="AZ7" s="8">
        <f t="shared" si="20"/>
        <v>0.16305310635385664</v>
      </c>
      <c r="BC7" s="30">
        <f t="shared" si="21"/>
        <v>9.395070795345134E-2</v>
      </c>
      <c r="BD7" s="30">
        <f t="shared" si="22"/>
        <v>9.395070795345134E-2</v>
      </c>
      <c r="BE7" s="44">
        <f t="shared" si="23"/>
        <v>9.0925293879648691E-2</v>
      </c>
      <c r="BF7" s="44">
        <f t="shared" si="24"/>
        <v>0</v>
      </c>
      <c r="BG7" s="160">
        <f t="shared" si="25"/>
        <v>1.6673402253489904</v>
      </c>
      <c r="BH7" s="160">
        <v>5.13</v>
      </c>
      <c r="BI7" s="44">
        <v>3.076756574337575E-2</v>
      </c>
      <c r="BJ7" s="30">
        <f t="shared" si="26"/>
        <v>7.5589547759542259E-3</v>
      </c>
    </row>
    <row r="8" spans="1:62" ht="15.75">
      <c r="A8" s="108">
        <v>1967</v>
      </c>
      <c r="B8" s="112">
        <v>9.4020000000000006E-2</v>
      </c>
      <c r="C8" s="112">
        <v>5.9840000000000004E-2</v>
      </c>
      <c r="D8" s="112">
        <f t="shared" si="3"/>
        <v>1.9050000000000001E-2</v>
      </c>
      <c r="E8" s="114">
        <v>1.1509999999999999E-2</v>
      </c>
      <c r="F8" s="114">
        <v>7.5400000000000016E-3</v>
      </c>
      <c r="G8" s="112">
        <v>8.2400000000000008E-3</v>
      </c>
      <c r="H8" s="112">
        <v>4.9000000000000007E-3</v>
      </c>
      <c r="I8" s="112">
        <v>1.99E-3</v>
      </c>
      <c r="K8" s="112">
        <v>9.4030000000000002E-2</v>
      </c>
      <c r="L8" s="112">
        <v>5.9840000000000004E-2</v>
      </c>
      <c r="M8" s="112">
        <v>1.9050000000000001E-2</v>
      </c>
      <c r="N8" s="112">
        <v>8.2400000000000008E-3</v>
      </c>
      <c r="O8" s="112">
        <v>4.9000000000000007E-3</v>
      </c>
      <c r="P8" s="112">
        <v>1.99E-3</v>
      </c>
      <c r="R8" s="38">
        <v>1</v>
      </c>
      <c r="S8" s="116">
        <f t="shared" si="0"/>
        <v>1.8888888888888888</v>
      </c>
      <c r="U8" s="112">
        <v>9.1304133204740665E-2</v>
      </c>
      <c r="V8" s="112">
        <v>6.0169164481995774E-2</v>
      </c>
      <c r="W8" s="119">
        <v>9.7467097600395004E-4</v>
      </c>
      <c r="X8" s="112">
        <v>1.5504551151859544E-2</v>
      </c>
      <c r="Y8" s="112">
        <v>9.4447545043940574E-3</v>
      </c>
      <c r="Z8" s="112">
        <v>4.1195078894964588E-3</v>
      </c>
      <c r="AA8" s="112">
        <v>2.0661559398423555E-3</v>
      </c>
      <c r="AC8" s="30">
        <f t="shared" si="4"/>
        <v>9.5832292959144111E-2</v>
      </c>
      <c r="AD8" s="30">
        <f t="shared" si="5"/>
        <v>6.1035538682888177E-2</v>
      </c>
      <c r="AE8" s="122">
        <f t="shared" si="6"/>
        <v>1.8410451768963501E-3</v>
      </c>
      <c r="AF8" s="30">
        <f t="shared" si="7"/>
        <v>1.5504551151859544E-2</v>
      </c>
      <c r="AG8" s="30">
        <f t="shared" si="8"/>
        <v>9.4447545043940574E-3</v>
      </c>
      <c r="AH8" s="30">
        <f t="shared" si="9"/>
        <v>7.7812926801599774E-3</v>
      </c>
      <c r="AI8" s="30">
        <f t="shared" si="10"/>
        <v>2.0661559398423555E-3</v>
      </c>
      <c r="AJ8" s="30"/>
      <c r="AK8" s="53">
        <f t="shared" si="1"/>
        <v>9.4547909065441638E-2</v>
      </c>
      <c r="AL8" s="112">
        <f t="shared" si="11"/>
        <v>6.0217515233723949E-2</v>
      </c>
      <c r="AM8" s="112">
        <f t="shared" si="12"/>
        <v>1.8163707305300049E-3</v>
      </c>
      <c r="AN8" s="112">
        <f t="shared" si="13"/>
        <v>1.5296752766120988E-2</v>
      </c>
      <c r="AO8" s="112">
        <f t="shared" si="14"/>
        <v>9.3181720112610871E-3</v>
      </c>
      <c r="AP8" s="112">
        <f t="shared" si="15"/>
        <v>7.6770045880985337E-3</v>
      </c>
      <c r="AQ8" s="112">
        <f t="shared" si="16"/>
        <v>2.0384644662370796E-3</v>
      </c>
      <c r="AS8" s="123">
        <f t="shared" si="17"/>
        <v>0.10040809376395271</v>
      </c>
      <c r="AT8" s="38">
        <f t="shared" si="18"/>
        <v>5.5793518723596079E-2</v>
      </c>
      <c r="AY8" s="8">
        <f t="shared" si="19"/>
        <v>0.1617883771023777</v>
      </c>
      <c r="AZ8" s="8">
        <f t="shared" si="20"/>
        <v>0.16981214987378601</v>
      </c>
      <c r="BC8" s="30">
        <f t="shared" si="21"/>
        <v>9.1304133204740665E-2</v>
      </c>
      <c r="BD8" s="30">
        <f t="shared" si="22"/>
        <v>9.1304133204740665E-2</v>
      </c>
      <c r="BE8" s="44">
        <f t="shared" si="23"/>
        <v>8.7963664602314223E-2</v>
      </c>
      <c r="BF8" s="44">
        <f t="shared" si="24"/>
        <v>0</v>
      </c>
      <c r="BG8" s="160">
        <f t="shared" si="25"/>
        <v>1.7224067837707577</v>
      </c>
      <c r="BH8" s="160">
        <v>5.5066666666666597</v>
      </c>
      <c r="BI8" s="44">
        <v>3.1970767408447252E-2</v>
      </c>
      <c r="BJ8" s="30">
        <f t="shared" si="26"/>
        <v>7.9645511518595426E-3</v>
      </c>
    </row>
    <row r="9" spans="1:62" ht="15.75">
      <c r="A9" s="108">
        <v>1968</v>
      </c>
      <c r="B9" s="112">
        <v>9.9960000000000021E-2</v>
      </c>
      <c r="C9" s="112">
        <v>6.4899999999999999E-2</v>
      </c>
      <c r="D9" s="112">
        <f t="shared" si="3"/>
        <v>1.8330000000000003E-2</v>
      </c>
      <c r="E9" s="114">
        <v>1.1580000000000003E-2</v>
      </c>
      <c r="F9" s="114">
        <v>6.7499999999999999E-3</v>
      </c>
      <c r="G9" s="112">
        <v>1.0050000000000002E-2</v>
      </c>
      <c r="H9" s="112">
        <v>4.3E-3</v>
      </c>
      <c r="I9" s="112">
        <v>2.3800000000000002E-3</v>
      </c>
      <c r="K9" s="112">
        <v>9.9960000000000007E-2</v>
      </c>
      <c r="L9" s="112">
        <v>6.4899999999999999E-2</v>
      </c>
      <c r="M9" s="112">
        <v>1.8330000000000003E-2</v>
      </c>
      <c r="N9" s="112">
        <v>1.0050000000000002E-2</v>
      </c>
      <c r="O9" s="112">
        <v>4.3E-3</v>
      </c>
      <c r="P9" s="112">
        <v>2.3800000000000002E-3</v>
      </c>
      <c r="R9" s="38">
        <v>1</v>
      </c>
      <c r="S9" s="116">
        <f t="shared" si="0"/>
        <v>1.8888888888888888</v>
      </c>
      <c r="U9" s="112">
        <v>9.3707277060562977E-2</v>
      </c>
      <c r="V9" s="112">
        <v>6.2504560116633495E-2</v>
      </c>
      <c r="W9" s="119">
        <v>9.4106454394344381E-4</v>
      </c>
      <c r="X9" s="112">
        <v>1.5217548489139358E-2</v>
      </c>
      <c r="Y9" s="112">
        <v>9.8748376925127893E-3</v>
      </c>
      <c r="Z9" s="112">
        <v>3.9351071099072458E-3</v>
      </c>
      <c r="AA9" s="112">
        <v>2.17522401971448E-3</v>
      </c>
      <c r="AC9" s="30">
        <f t="shared" si="4"/>
        <v>9.8041652231330212E-2</v>
      </c>
      <c r="AD9" s="30">
        <f t="shared" si="5"/>
        <v>6.3341061933472109E-2</v>
      </c>
      <c r="AE9" s="122">
        <f t="shared" si="6"/>
        <v>1.7775663607820604E-3</v>
      </c>
      <c r="AF9" s="30">
        <f t="shared" si="7"/>
        <v>1.5217548489139358E-2</v>
      </c>
      <c r="AG9" s="30">
        <f t="shared" si="8"/>
        <v>9.8748376925127893E-3</v>
      </c>
      <c r="AH9" s="30">
        <f t="shared" si="9"/>
        <v>7.4329800964914637E-3</v>
      </c>
      <c r="AI9" s="30">
        <f t="shared" si="10"/>
        <v>2.17522401971448E-3</v>
      </c>
      <c r="AJ9" s="30"/>
      <c r="AK9" s="53">
        <f t="shared" si="1"/>
        <v>9.6783168648572823E-2</v>
      </c>
      <c r="AL9" s="112">
        <f t="shared" si="11"/>
        <v>6.2528002537353328E-2</v>
      </c>
      <c r="AM9" s="112">
        <f t="shared" si="12"/>
        <v>1.7547491394134559E-3</v>
      </c>
      <c r="AN9" s="112">
        <f t="shared" si="13"/>
        <v>1.5022212787347947E-2</v>
      </c>
      <c r="AO9" s="112">
        <f t="shared" si="14"/>
        <v>9.7480821673294853E-3</v>
      </c>
      <c r="AP9" s="112">
        <f t="shared" si="15"/>
        <v>7.3375687768176033E-3</v>
      </c>
      <c r="AQ9" s="112">
        <f t="shared" si="16"/>
        <v>2.1473023797244574E-3</v>
      </c>
      <c r="AS9" s="123">
        <f t="shared" si="17"/>
        <v>9.3945239065750877E-2</v>
      </c>
      <c r="AT9" s="38">
        <f t="shared" si="18"/>
        <v>5.2036211133306344E-2</v>
      </c>
      <c r="AY9" s="8">
        <f t="shared" si="19"/>
        <v>0.15521513706473866</v>
      </c>
      <c r="AZ9" s="8">
        <f t="shared" si="20"/>
        <v>0.16239452224510015</v>
      </c>
      <c r="BC9" s="30">
        <f t="shared" si="21"/>
        <v>9.3707277060562977E-2</v>
      </c>
      <c r="BD9" s="30">
        <f t="shared" si="22"/>
        <v>9.3707277060562977E-2</v>
      </c>
      <c r="BE9" s="44">
        <f t="shared" si="23"/>
        <v>8.9780863320156334E-2</v>
      </c>
      <c r="BF9" s="44">
        <f t="shared" si="24"/>
        <v>0</v>
      </c>
      <c r="BG9" s="160">
        <f t="shared" si="25"/>
        <v>1.864632731169751</v>
      </c>
      <c r="BH9" s="160">
        <v>6.1749999999999998</v>
      </c>
      <c r="BI9" s="44">
        <v>3.3116441092001001E-2</v>
      </c>
      <c r="BJ9" s="30">
        <f t="shared" si="26"/>
        <v>8.4675484891393593E-3</v>
      </c>
    </row>
    <row r="10" spans="1:62" ht="15.75">
      <c r="A10" s="108">
        <v>1969</v>
      </c>
      <c r="B10" s="112">
        <v>9.981000000000001E-2</v>
      </c>
      <c r="C10" s="112">
        <v>6.523000000000001E-2</v>
      </c>
      <c r="D10" s="112">
        <f t="shared" si="3"/>
        <v>1.9430000000000003E-2</v>
      </c>
      <c r="E10" s="114">
        <v>1.2540000000000003E-2</v>
      </c>
      <c r="F10" s="114">
        <v>6.8900000000000003E-3</v>
      </c>
      <c r="G10" s="112">
        <v>9.2600000000000009E-3</v>
      </c>
      <c r="H10" s="112">
        <v>4.2000000000000006E-3</v>
      </c>
      <c r="I10" s="112">
        <v>1.6900000000000001E-3</v>
      </c>
      <c r="K10" s="112">
        <v>9.9800000000000014E-2</v>
      </c>
      <c r="L10" s="112">
        <v>6.523000000000001E-2</v>
      </c>
      <c r="M10" s="112">
        <v>1.9430000000000003E-2</v>
      </c>
      <c r="N10" s="112">
        <v>9.2600000000000009E-3</v>
      </c>
      <c r="O10" s="112">
        <v>4.2000000000000006E-3</v>
      </c>
      <c r="P10" s="112">
        <v>1.6900000000000001E-3</v>
      </c>
      <c r="R10" s="38">
        <v>1</v>
      </c>
      <c r="S10" s="116">
        <f t="shared" si="0"/>
        <v>1.8888888888888888</v>
      </c>
      <c r="U10" s="112">
        <v>9.2431194431420796E-2</v>
      </c>
      <c r="V10" s="112">
        <v>6.0343645761961287E-2</v>
      </c>
      <c r="W10" s="119">
        <v>1.0314816122664881E-3</v>
      </c>
      <c r="X10" s="112">
        <v>1.6055186220292342E-2</v>
      </c>
      <c r="Y10" s="112">
        <v>1.0204758734689401E-2</v>
      </c>
      <c r="Z10" s="112">
        <v>4.0090015084366746E-3</v>
      </c>
      <c r="AA10" s="112">
        <v>1.818600762006631E-3</v>
      </c>
      <c r="AC10" s="30">
        <f t="shared" si="4"/>
        <v>9.6911622428011365E-2</v>
      </c>
      <c r="AD10" s="30">
        <f t="shared" si="5"/>
        <v>6.1260518306198164E-2</v>
      </c>
      <c r="AE10" s="122">
        <f t="shared" si="6"/>
        <v>1.9483541565033663E-3</v>
      </c>
      <c r="AF10" s="30">
        <f t="shared" si="7"/>
        <v>1.6055186220292342E-2</v>
      </c>
      <c r="AG10" s="30">
        <f t="shared" si="8"/>
        <v>1.0204758734689401E-2</v>
      </c>
      <c r="AH10" s="30">
        <f t="shared" si="9"/>
        <v>7.57255840482483E-3</v>
      </c>
      <c r="AI10" s="30">
        <f t="shared" si="10"/>
        <v>1.818600762006631E-3</v>
      </c>
      <c r="AJ10" s="30"/>
      <c r="AK10" s="53">
        <f t="shared" si="1"/>
        <v>9.5626282000493806E-2</v>
      </c>
      <c r="AL10" s="112">
        <f t="shared" si="11"/>
        <v>6.0448019053612363E-2</v>
      </c>
      <c r="AM10" s="112">
        <f t="shared" si="12"/>
        <v>1.9225131035756234E-3</v>
      </c>
      <c r="AN10" s="112">
        <f t="shared" si="13"/>
        <v>1.5842246023820096E-2</v>
      </c>
      <c r="AO10" s="112">
        <f t="shared" si="14"/>
        <v>1.0069412853296251E-2</v>
      </c>
      <c r="AP10" s="112">
        <f t="shared" si="15"/>
        <v>7.4721234393005506E-3</v>
      </c>
      <c r="AQ10" s="112">
        <f t="shared" si="16"/>
        <v>1.7944806304645371E-3</v>
      </c>
      <c r="AS10" s="123">
        <f t="shared" si="17"/>
        <v>9.8243248052116691E-2</v>
      </c>
      <c r="AT10" s="38">
        <f t="shared" si="18"/>
        <v>5.4532272916184621E-2</v>
      </c>
      <c r="AY10" s="8">
        <f t="shared" si="19"/>
        <v>0.16566832561510952</v>
      </c>
      <c r="AZ10" s="8">
        <f t="shared" si="20"/>
        <v>0.17369878555669285</v>
      </c>
      <c r="BC10" s="30">
        <f t="shared" si="21"/>
        <v>9.2431194431420796E-2</v>
      </c>
      <c r="BD10" s="30">
        <f t="shared" si="22"/>
        <v>9.2431194431420796E-2</v>
      </c>
      <c r="BE10" s="44">
        <f t="shared" si="23"/>
        <v>8.7994123440050934E-2</v>
      </c>
      <c r="BF10" s="44">
        <f t="shared" si="24"/>
        <v>0</v>
      </c>
      <c r="BG10" s="160">
        <f t="shared" si="25"/>
        <v>1.9384439203655022</v>
      </c>
      <c r="BH10" s="160">
        <v>7.0291666666666597</v>
      </c>
      <c r="BI10" s="44">
        <v>3.6261903647649911E-2</v>
      </c>
      <c r="BJ10" s="30">
        <f t="shared" si="26"/>
        <v>9.1651862202923422E-3</v>
      </c>
    </row>
    <row r="11" spans="1:62" ht="15.75">
      <c r="A11" s="109">
        <v>1970</v>
      </c>
      <c r="B11" s="112">
        <v>9.4640000000000002E-2</v>
      </c>
      <c r="C11" s="112">
        <v>5.5320000000000001E-2</v>
      </c>
      <c r="D11" s="112">
        <f t="shared" si="3"/>
        <v>2.1830000000000002E-2</v>
      </c>
      <c r="E11" s="114">
        <v>1.4520000000000002E-2</v>
      </c>
      <c r="F11" s="114">
        <v>7.3100000000000014E-3</v>
      </c>
      <c r="G11" s="112">
        <v>1.0820000000000001E-2</v>
      </c>
      <c r="H11" s="112">
        <v>5.1100000000000008E-3</v>
      </c>
      <c r="I11" s="112">
        <v>1.5600000000000002E-3</v>
      </c>
      <c r="K11" s="112">
        <v>9.4650000000000012E-2</v>
      </c>
      <c r="L11" s="112">
        <v>5.5320000000000001E-2</v>
      </c>
      <c r="M11" s="112">
        <v>2.1830000000000002E-2</v>
      </c>
      <c r="N11" s="112">
        <v>1.0820000000000001E-2</v>
      </c>
      <c r="O11" s="112">
        <v>5.1100000000000008E-3</v>
      </c>
      <c r="P11" s="112">
        <v>1.5600000000000002E-3</v>
      </c>
      <c r="R11" s="38">
        <v>1</v>
      </c>
      <c r="S11" s="116">
        <f t="shared" si="0"/>
        <v>1.8888888888888888</v>
      </c>
      <c r="U11" s="112">
        <v>8.8930595701989718E-2</v>
      </c>
      <c r="V11" s="112">
        <v>5.4081331577660541E-2</v>
      </c>
      <c r="W11" s="119">
        <v>1.0702658299708641E-3</v>
      </c>
      <c r="X11" s="112">
        <v>1.7290392832883826E-2</v>
      </c>
      <c r="Y11" s="112">
        <v>1.1560053250090258E-2</v>
      </c>
      <c r="Z11" s="112">
        <v>4.5166023258930736E-3</v>
      </c>
      <c r="AA11" s="112">
        <v>1.482216794326668E-3</v>
      </c>
      <c r="AC11" s="30">
        <f t="shared" si="4"/>
        <v>9.3896701808288976E-2</v>
      </c>
      <c r="AD11" s="30">
        <f t="shared" si="5"/>
        <v>5.5032678982079086E-2</v>
      </c>
      <c r="AE11" s="122">
        <f t="shared" si="6"/>
        <v>2.02161323438941E-3</v>
      </c>
      <c r="AF11" s="30">
        <f t="shared" si="7"/>
        <v>1.7290392832883826E-2</v>
      </c>
      <c r="AG11" s="30">
        <f t="shared" si="8"/>
        <v>1.1560053250090258E-2</v>
      </c>
      <c r="AH11" s="30">
        <f t="shared" si="9"/>
        <v>8.5313599489091393E-3</v>
      </c>
      <c r="AI11" s="30">
        <f t="shared" si="10"/>
        <v>1.482216794326668E-3</v>
      </c>
      <c r="AJ11" s="30"/>
      <c r="AK11" s="53">
        <f t="shared" si="1"/>
        <v>9.2518334509870917E-2</v>
      </c>
      <c r="AL11" s="112">
        <f t="shared" si="11"/>
        <v>5.422482052068061E-2</v>
      </c>
      <c r="AM11" s="112">
        <f t="shared" si="12"/>
        <v>1.991936733312505E-3</v>
      </c>
      <c r="AN11" s="112">
        <f t="shared" si="13"/>
        <v>1.7036576547554569E-2</v>
      </c>
      <c r="AO11" s="112">
        <f t="shared" si="14"/>
        <v>1.1390356135484161E-2</v>
      </c>
      <c r="AP11" s="112">
        <f t="shared" si="15"/>
        <v>8.4061228815985201E-3</v>
      </c>
      <c r="AQ11" s="112">
        <f t="shared" si="16"/>
        <v>1.4604584245530713E-3</v>
      </c>
      <c r="AS11" s="123">
        <f t="shared" si="17"/>
        <v>0.11238917853413846</v>
      </c>
      <c r="AT11" s="38">
        <f t="shared" si="18"/>
        <v>6.2822790196815678E-2</v>
      </c>
      <c r="AY11" s="8">
        <f t="shared" si="19"/>
        <v>0.18414270682463391</v>
      </c>
      <c r="AZ11" s="8">
        <f t="shared" si="20"/>
        <v>0.19442569451378333</v>
      </c>
      <c r="BC11" s="30">
        <f t="shared" si="21"/>
        <v>8.8930595701989718E-2</v>
      </c>
      <c r="BD11" s="30">
        <f t="shared" si="22"/>
        <v>8.8930595701989718E-2</v>
      </c>
      <c r="BE11" s="44">
        <f t="shared" si="23"/>
        <v>8.3667401595393057E-2</v>
      </c>
      <c r="BF11" s="44">
        <f t="shared" si="24"/>
        <v>0</v>
      </c>
      <c r="BG11" s="160">
        <f t="shared" si="25"/>
        <v>2.1157456812804774</v>
      </c>
      <c r="BH11" s="160">
        <v>8.0399999999999903</v>
      </c>
      <c r="BI11" s="44">
        <v>3.8000786536565564E-2</v>
      </c>
      <c r="BJ11" s="30">
        <f t="shared" si="26"/>
        <v>9.9803928328838255E-3</v>
      </c>
    </row>
    <row r="12" spans="1:62" ht="15.75">
      <c r="A12" s="108">
        <v>1971</v>
      </c>
      <c r="B12" s="112">
        <v>9.2229999999999993E-2</v>
      </c>
      <c r="C12" s="112">
        <v>5.3030000000000008E-2</v>
      </c>
      <c r="D12" s="112">
        <f t="shared" si="3"/>
        <v>2.0900000000000002E-2</v>
      </c>
      <c r="E12" s="114">
        <v>1.3940000000000003E-2</v>
      </c>
      <c r="F12" s="114">
        <v>6.9599999999999992E-3</v>
      </c>
      <c r="G12" s="112">
        <v>1.0970000000000001E-2</v>
      </c>
      <c r="H12" s="112">
        <v>5.9200000000000008E-3</v>
      </c>
      <c r="I12" s="112">
        <v>1.41E-3</v>
      </c>
      <c r="K12" s="112">
        <v>9.2230000000000006E-2</v>
      </c>
      <c r="L12" s="112">
        <v>5.3030000000000008E-2</v>
      </c>
      <c r="M12" s="112">
        <v>2.0900000000000002E-2</v>
      </c>
      <c r="N12" s="112">
        <v>1.0970000000000001E-2</v>
      </c>
      <c r="O12" s="112">
        <v>5.9200000000000008E-3</v>
      </c>
      <c r="P12" s="112">
        <v>1.41E-3</v>
      </c>
      <c r="R12" s="38">
        <v>1</v>
      </c>
      <c r="S12" s="116">
        <f t="shared" si="0"/>
        <v>1.8888888888888888</v>
      </c>
      <c r="U12" s="112">
        <v>8.5676859808814759E-2</v>
      </c>
      <c r="V12" s="112">
        <v>5.0931037686754679E-2</v>
      </c>
      <c r="W12" s="119">
        <v>1.0611950340513345E-3</v>
      </c>
      <c r="X12" s="112">
        <v>1.6957339473029329E-2</v>
      </c>
      <c r="Y12" s="112">
        <v>1.1509465120916589E-2</v>
      </c>
      <c r="Z12" s="112">
        <v>5.0035471266056475E-3</v>
      </c>
      <c r="AA12" s="112">
        <v>1.275472106080121E-3</v>
      </c>
      <c r="AC12" s="30">
        <f t="shared" si="4"/>
        <v>9.1067743433970352E-2</v>
      </c>
      <c r="AD12" s="30">
        <f t="shared" si="5"/>
        <v>5.1874322161466979E-2</v>
      </c>
      <c r="AE12" s="122">
        <f t="shared" si="6"/>
        <v>2.0044795087636319E-3</v>
      </c>
      <c r="AF12" s="30">
        <f t="shared" si="7"/>
        <v>1.6957339473029329E-2</v>
      </c>
      <c r="AG12" s="30">
        <f t="shared" si="8"/>
        <v>1.1509465120916589E-2</v>
      </c>
      <c r="AH12" s="30">
        <f t="shared" si="9"/>
        <v>9.4511445724773345E-3</v>
      </c>
      <c r="AI12" s="30">
        <f t="shared" si="10"/>
        <v>1.275472106080121E-3</v>
      </c>
      <c r="AJ12" s="30"/>
      <c r="AK12" s="53">
        <f t="shared" si="1"/>
        <v>8.9618377166316432E-2</v>
      </c>
      <c r="AL12" s="112">
        <f t="shared" si="11"/>
        <v>5.1048729148362885E-2</v>
      </c>
      <c r="AM12" s="112">
        <f t="shared" si="12"/>
        <v>1.9725777082505672E-3</v>
      </c>
      <c r="AN12" s="112">
        <f t="shared" si="13"/>
        <v>1.6687459108208551E-2</v>
      </c>
      <c r="AO12" s="112">
        <f t="shared" si="14"/>
        <v>1.1326289060151552E-2</v>
      </c>
      <c r="AP12" s="112">
        <f t="shared" si="15"/>
        <v>9.3007272060472435E-3</v>
      </c>
      <c r="AQ12" s="112">
        <f t="shared" si="16"/>
        <v>1.2551726435462065E-3</v>
      </c>
      <c r="AS12" s="123">
        <f t="shared" si="17"/>
        <v>0.12579233490667296</v>
      </c>
      <c r="AT12" s="38">
        <f t="shared" si="18"/>
        <v>7.0786232994419551E-2</v>
      </c>
      <c r="AY12" s="8">
        <f t="shared" si="19"/>
        <v>0.18620577202864846</v>
      </c>
      <c r="AZ12" s="8">
        <f t="shared" si="20"/>
        <v>0.19792204698992358</v>
      </c>
      <c r="BC12" s="30">
        <f t="shared" si="21"/>
        <v>8.5676859808814759E-2</v>
      </c>
      <c r="BD12" s="30">
        <f t="shared" si="22"/>
        <v>8.5676859808814759E-2</v>
      </c>
      <c r="BE12" s="44">
        <f t="shared" si="23"/>
        <v>8.0970943624314604E-2</v>
      </c>
      <c r="BF12" s="44">
        <f t="shared" si="24"/>
        <v>0</v>
      </c>
      <c r="BG12" s="160">
        <f t="shared" si="25"/>
        <v>1.8893478990240125</v>
      </c>
      <c r="BH12" s="160">
        <v>7.3866666666666596</v>
      </c>
      <c r="BI12" s="44">
        <v>3.9096381722404948E-2</v>
      </c>
      <c r="BJ12" s="30">
        <f t="shared" si="26"/>
        <v>9.9973394730293302E-3</v>
      </c>
    </row>
    <row r="13" spans="1:62" ht="15.75">
      <c r="A13" s="108">
        <v>1972</v>
      </c>
      <c r="B13" s="112">
        <v>8.7230000000000002E-2</v>
      </c>
      <c r="C13" s="112">
        <v>5.1380000000000002E-2</v>
      </c>
      <c r="D13" s="112">
        <f t="shared" si="3"/>
        <v>1.8190000000000001E-2</v>
      </c>
      <c r="E13" s="114">
        <v>1.1769999999999999E-2</v>
      </c>
      <c r="F13" s="114">
        <v>6.4200000000000012E-3</v>
      </c>
      <c r="G13" s="112">
        <v>1.1200000000000002E-2</v>
      </c>
      <c r="H13" s="112">
        <v>5.2200000000000007E-3</v>
      </c>
      <c r="I13" s="112">
        <v>1.24E-3</v>
      </c>
      <c r="K13" s="112">
        <v>8.7230000000000002E-2</v>
      </c>
      <c r="L13" s="112">
        <v>5.1380000000000002E-2</v>
      </c>
      <c r="M13" s="112">
        <v>1.8190000000000001E-2</v>
      </c>
      <c r="N13" s="112">
        <v>1.1200000000000002E-2</v>
      </c>
      <c r="O13" s="112">
        <v>5.2200000000000007E-3</v>
      </c>
      <c r="P13" s="112">
        <v>1.24E-3</v>
      </c>
      <c r="R13" s="38">
        <v>1</v>
      </c>
      <c r="S13" s="116">
        <f t="shared" si="0"/>
        <v>1.8888888888888888</v>
      </c>
      <c r="U13" s="112">
        <v>8.084544438604585E-2</v>
      </c>
      <c r="V13" s="112">
        <v>4.7156218523937636E-2</v>
      </c>
      <c r="W13" s="119">
        <v>9.4573144442474527E-4</v>
      </c>
      <c r="X13" s="112">
        <v>1.5873551100465295E-2</v>
      </c>
      <c r="Y13" s="112">
        <v>1.1696342241853954E-2</v>
      </c>
      <c r="Z13" s="112">
        <v>4.9628193462335829E-3</v>
      </c>
      <c r="AA13" s="112">
        <v>1.1565153383275377E-3</v>
      </c>
      <c r="AC13" s="30">
        <f t="shared" si="4"/>
        <v>8.6097491698069864E-2</v>
      </c>
      <c r="AD13" s="30">
        <f t="shared" si="5"/>
        <v>4.7996868696759634E-2</v>
      </c>
      <c r="AE13" s="122">
        <f t="shared" si="6"/>
        <v>1.786381617246741E-3</v>
      </c>
      <c r="AF13" s="30">
        <f t="shared" si="7"/>
        <v>1.5873551100465295E-2</v>
      </c>
      <c r="AG13" s="30">
        <f t="shared" si="8"/>
        <v>1.1696342241853954E-2</v>
      </c>
      <c r="AH13" s="30">
        <f t="shared" si="9"/>
        <v>9.3742143206634338E-3</v>
      </c>
      <c r="AI13" s="30">
        <f t="shared" si="10"/>
        <v>1.1565153383275377E-3</v>
      </c>
      <c r="AJ13" s="30"/>
      <c r="AK13" s="53">
        <f t="shared" si="1"/>
        <v>8.4761970608846757E-2</v>
      </c>
      <c r="AL13" s="112">
        <f t="shared" si="11"/>
        <v>4.725235420397992E-2</v>
      </c>
      <c r="AM13" s="112">
        <f t="shared" si="12"/>
        <v>1.7586717470033672E-3</v>
      </c>
      <c r="AN13" s="112">
        <f t="shared" si="13"/>
        <v>1.562732485348153E-2</v>
      </c>
      <c r="AO13" s="112">
        <f t="shared" si="14"/>
        <v>1.1514911732989118E-2</v>
      </c>
      <c r="AP13" s="112">
        <f t="shared" si="15"/>
        <v>9.2288040343330626E-3</v>
      </c>
      <c r="AQ13" s="112">
        <f t="shared" si="16"/>
        <v>1.138575784063136E-3</v>
      </c>
      <c r="AS13" s="123">
        <f t="shared" si="17"/>
        <v>0.12962742256242032</v>
      </c>
      <c r="AT13" s="38">
        <f t="shared" si="18"/>
        <v>7.3084523630600029E-2</v>
      </c>
      <c r="AY13" s="8">
        <f t="shared" si="19"/>
        <v>0.18436717246225134</v>
      </c>
      <c r="AZ13" s="8">
        <f t="shared" si="20"/>
        <v>0.19634441026345714</v>
      </c>
      <c r="BC13" s="30">
        <f t="shared" si="21"/>
        <v>8.084544438604585E-2</v>
      </c>
      <c r="BD13" s="30">
        <f t="shared" si="22"/>
        <v>8.084544438604585E-2</v>
      </c>
      <c r="BE13" s="44">
        <f t="shared" si="23"/>
        <v>7.6530380389316366E-2</v>
      </c>
      <c r="BF13" s="44">
        <f t="shared" si="24"/>
        <v>0</v>
      </c>
      <c r="BG13" s="160">
        <f t="shared" si="25"/>
        <v>1.8397537854269064</v>
      </c>
      <c r="BH13" s="160">
        <v>7.2133333333333303</v>
      </c>
      <c r="BI13" s="44">
        <v>3.9208145081541496E-2</v>
      </c>
      <c r="BJ13" s="30">
        <f t="shared" si="26"/>
        <v>9.4535511004652933E-3</v>
      </c>
    </row>
    <row r="14" spans="1:62" ht="15.75">
      <c r="A14" s="108">
        <v>1973</v>
      </c>
      <c r="B14" s="112">
        <v>7.9689999999999997E-2</v>
      </c>
      <c r="C14" s="112">
        <v>4.1690000000000005E-2</v>
      </c>
      <c r="D14" s="112">
        <f t="shared" si="3"/>
        <v>1.9120000000000002E-2</v>
      </c>
      <c r="E14" s="114">
        <v>1.2730000000000002E-2</v>
      </c>
      <c r="F14" s="114">
        <v>6.3900000000000007E-3</v>
      </c>
      <c r="G14" s="112">
        <v>1.1880000000000002E-2</v>
      </c>
      <c r="H14" s="112">
        <v>5.7300000000000007E-3</v>
      </c>
      <c r="I14" s="112">
        <v>1.2700000000000001E-3</v>
      </c>
      <c r="K14" s="112">
        <v>7.9690000000000011E-2</v>
      </c>
      <c r="L14" s="112">
        <v>4.1690000000000005E-2</v>
      </c>
      <c r="M14" s="112">
        <v>1.9120000000000002E-2</v>
      </c>
      <c r="N14" s="112">
        <v>1.1880000000000002E-2</v>
      </c>
      <c r="O14" s="112">
        <v>5.7300000000000007E-3</v>
      </c>
      <c r="P14" s="112">
        <v>1.2700000000000001E-3</v>
      </c>
      <c r="R14" s="38">
        <v>1</v>
      </c>
      <c r="S14" s="116">
        <f t="shared" si="0"/>
        <v>1.8888888888888888</v>
      </c>
      <c r="U14" s="112">
        <v>7.5577635702186147E-2</v>
      </c>
      <c r="V14" s="112">
        <v>3.8141672216293138E-2</v>
      </c>
      <c r="W14" s="119">
        <v>9.2854746463235109E-4</v>
      </c>
      <c r="X14" s="112">
        <v>1.7233927283814541E-2</v>
      </c>
      <c r="Y14" s="112">
        <v>1.3004450058861616E-2</v>
      </c>
      <c r="Z14" s="112">
        <v>6.0401044227571307E-3</v>
      </c>
      <c r="AA14" s="112">
        <v>1.1574804471818805E-3</v>
      </c>
      <c r="AC14" s="30">
        <f t="shared" si="4"/>
        <v>8.1771991662143398E-2</v>
      </c>
      <c r="AD14" s="30">
        <f t="shared" si="5"/>
        <v>3.8967047740410786E-2</v>
      </c>
      <c r="AE14" s="122">
        <f t="shared" si="6"/>
        <v>1.7539229887499964E-3</v>
      </c>
      <c r="AF14" s="30">
        <f t="shared" si="7"/>
        <v>1.7233927283814541E-2</v>
      </c>
      <c r="AG14" s="30">
        <f t="shared" si="8"/>
        <v>1.3004450058861616E-2</v>
      </c>
      <c r="AH14" s="30">
        <f t="shared" si="9"/>
        <v>1.140908613187458E-2</v>
      </c>
      <c r="AI14" s="30">
        <f t="shared" si="10"/>
        <v>1.1574804471818805E-3</v>
      </c>
      <c r="AJ14" s="30"/>
      <c r="AK14" s="53">
        <f t="shared" si="1"/>
        <v>8.0280140063284988E-2</v>
      </c>
      <c r="AL14" s="112">
        <f t="shared" si="11"/>
        <v>3.8256131309336056E-2</v>
      </c>
      <c r="AM14" s="112">
        <f t="shared" si="12"/>
        <v>1.7219243451820109E-3</v>
      </c>
      <c r="AN14" s="112">
        <f t="shared" si="13"/>
        <v>1.6919510801466944E-2</v>
      </c>
      <c r="AO14" s="112">
        <f t="shared" si="14"/>
        <v>1.2767196333982996E-2</v>
      </c>
      <c r="AP14" s="112">
        <f t="shared" si="15"/>
        <v>1.1200938292481423E-2</v>
      </c>
      <c r="AQ14" s="112">
        <f t="shared" si="16"/>
        <v>1.1363633260175802E-3</v>
      </c>
      <c r="AS14" s="123">
        <f t="shared" si="17"/>
        <v>0.16097209879649335</v>
      </c>
      <c r="AT14" s="38">
        <f t="shared" si="18"/>
        <v>9.220521153704081E-2</v>
      </c>
      <c r="AY14" s="8">
        <f t="shared" si="19"/>
        <v>0.21075587048215488</v>
      </c>
      <c r="AZ14" s="8">
        <f t="shared" si="20"/>
        <v>0.22802945770525124</v>
      </c>
      <c r="BC14" s="30">
        <f t="shared" si="21"/>
        <v>7.5577635702186147E-2</v>
      </c>
      <c r="BD14" s="30">
        <f t="shared" si="22"/>
        <v>7.5577635702186147E-2</v>
      </c>
      <c r="BE14" s="44">
        <f t="shared" si="23"/>
        <v>7.0792711697130542E-2</v>
      </c>
      <c r="BF14" s="44">
        <f t="shared" si="24"/>
        <v>0</v>
      </c>
      <c r="BG14" s="160">
        <f t="shared" si="25"/>
        <v>1.7897213097457991</v>
      </c>
      <c r="BH14" s="160">
        <v>7.4408333333333303</v>
      </c>
      <c r="BI14" s="44">
        <v>4.1575374293275749E-2</v>
      </c>
      <c r="BJ14" s="30">
        <f t="shared" si="26"/>
        <v>1.0843927283814541E-2</v>
      </c>
    </row>
    <row r="15" spans="1:62" ht="15.75">
      <c r="A15" s="108">
        <v>1974</v>
      </c>
      <c r="B15" s="112">
        <v>7.9520000000000007E-2</v>
      </c>
      <c r="C15" s="112">
        <v>3.0540000000000001E-2</v>
      </c>
      <c r="D15" s="112">
        <f t="shared" si="3"/>
        <v>2.3200000000000005E-2</v>
      </c>
      <c r="E15" s="114">
        <v>1.6280000000000003E-2</v>
      </c>
      <c r="F15" s="114">
        <v>6.9200000000000008E-3</v>
      </c>
      <c r="G15" s="112">
        <v>1.4600000000000002E-2</v>
      </c>
      <c r="H15" s="112">
        <v>1.0140000000000001E-2</v>
      </c>
      <c r="I15" s="112">
        <v>1.0400000000000001E-3</v>
      </c>
      <c r="K15" s="112">
        <v>7.9530000000000003E-2</v>
      </c>
      <c r="L15" s="112">
        <v>3.0540000000000001E-2</v>
      </c>
      <c r="M15" s="112">
        <v>2.3200000000000002E-2</v>
      </c>
      <c r="N15" s="112">
        <v>1.4600000000000002E-2</v>
      </c>
      <c r="O15" s="112">
        <v>1.0140000000000001E-2</v>
      </c>
      <c r="P15" s="112">
        <v>1.0400000000000001E-3</v>
      </c>
      <c r="R15" s="38">
        <v>1</v>
      </c>
      <c r="S15" s="116">
        <f t="shared" si="0"/>
        <v>1.8888888888888888</v>
      </c>
      <c r="U15" s="112">
        <v>7.3336177734419458E-2</v>
      </c>
      <c r="V15" s="112">
        <v>2.869380073254172E-2</v>
      </c>
      <c r="W15" s="119">
        <v>1.1196063888051213E-3</v>
      </c>
      <c r="X15" s="112">
        <v>1.8457325625584543E-2</v>
      </c>
      <c r="Y15" s="112">
        <v>1.6040659235665843E-2</v>
      </c>
      <c r="Z15" s="112">
        <v>8.7047056292420023E-3</v>
      </c>
      <c r="AA15" s="112">
        <v>1.4396850995940045E-3</v>
      </c>
      <c r="AC15" s="30">
        <f t="shared" si="4"/>
        <v>8.2068898116447783E-2</v>
      </c>
      <c r="AD15" s="30">
        <f t="shared" si="5"/>
        <v>2.9689006411479604E-2</v>
      </c>
      <c r="AE15" s="122">
        <f t="shared" si="6"/>
        <v>2.1148120677430067E-3</v>
      </c>
      <c r="AF15" s="30">
        <f t="shared" si="7"/>
        <v>1.8457325625584543E-2</v>
      </c>
      <c r="AG15" s="30">
        <f t="shared" si="8"/>
        <v>1.6040659235665843E-2</v>
      </c>
      <c r="AH15" s="30">
        <f t="shared" si="9"/>
        <v>1.6442221744123783E-2</v>
      </c>
      <c r="AI15" s="30">
        <f t="shared" si="10"/>
        <v>1.4396850995940045E-3</v>
      </c>
      <c r="AJ15" s="30"/>
      <c r="AK15" s="53">
        <f t="shared" si="1"/>
        <v>7.9973733032295075E-2</v>
      </c>
      <c r="AL15" s="112">
        <f t="shared" si="11"/>
        <v>2.8931065570989001E-2</v>
      </c>
      <c r="AM15" s="112">
        <f t="shared" si="12"/>
        <v>2.0608223041958837E-3</v>
      </c>
      <c r="AN15" s="112">
        <f t="shared" si="13"/>
        <v>1.7986122221065923E-2</v>
      </c>
      <c r="AO15" s="112">
        <f t="shared" si="14"/>
        <v>1.5631151737348119E-2</v>
      </c>
      <c r="AP15" s="112">
        <f t="shared" si="15"/>
        <v>1.6022462618622859E-2</v>
      </c>
      <c r="AQ15" s="112">
        <f t="shared" si="16"/>
        <v>1.4029308842691646E-3</v>
      </c>
      <c r="AS15" s="123">
        <f t="shared" si="17"/>
        <v>0.22611530357744253</v>
      </c>
      <c r="AT15" s="38">
        <f t="shared" si="18"/>
        <v>0.13396269510561362</v>
      </c>
      <c r="AY15" s="8">
        <f t="shared" si="19"/>
        <v>0.22490037089806411</v>
      </c>
      <c r="AZ15" s="8">
        <f t="shared" si="20"/>
        <v>0.25168104196030139</v>
      </c>
      <c r="BC15" s="30">
        <f t="shared" si="21"/>
        <v>7.3336177734419458E-2</v>
      </c>
      <c r="BD15" s="30">
        <f t="shared" si="22"/>
        <v>7.3336177734419458E-2</v>
      </c>
      <c r="BE15" s="44">
        <f t="shared" si="23"/>
        <v>6.8026001764132607E-2</v>
      </c>
      <c r="BF15" s="44">
        <f t="shared" si="24"/>
        <v>0</v>
      </c>
      <c r="BG15" s="160">
        <f t="shared" si="25"/>
        <v>1.8527458410718085</v>
      </c>
      <c r="BH15" s="160">
        <v>8.5658333333333303</v>
      </c>
      <c r="BI15" s="44">
        <v>4.62331807388002E-2</v>
      </c>
      <c r="BJ15" s="30">
        <f t="shared" si="26"/>
        <v>1.1537325625584542E-2</v>
      </c>
    </row>
    <row r="16" spans="1:62" ht="15.75">
      <c r="A16" s="108">
        <v>1975</v>
      </c>
      <c r="B16" s="112">
        <v>7.5980000000000006E-2</v>
      </c>
      <c r="C16" s="112">
        <v>2.4360000000000003E-2</v>
      </c>
      <c r="D16" s="112">
        <f t="shared" si="3"/>
        <v>2.1140000000000003E-2</v>
      </c>
      <c r="E16" s="114">
        <v>1.4240000000000001E-2</v>
      </c>
      <c r="F16" s="114">
        <v>6.9000000000000016E-3</v>
      </c>
      <c r="G16" s="112">
        <v>1.6970000000000002E-2</v>
      </c>
      <c r="H16" s="112">
        <v>1.1470000000000001E-2</v>
      </c>
      <c r="I16" s="112">
        <v>2.0400000000000001E-3</v>
      </c>
      <c r="K16" s="112">
        <v>7.597000000000001E-2</v>
      </c>
      <c r="L16" s="112">
        <v>2.4360000000000003E-2</v>
      </c>
      <c r="M16" s="112">
        <v>2.1140000000000003E-2</v>
      </c>
      <c r="N16" s="112">
        <v>1.6970000000000002E-2</v>
      </c>
      <c r="O16" s="112">
        <v>1.1470000000000001E-2</v>
      </c>
      <c r="P16" s="112">
        <v>2.0400000000000001E-3</v>
      </c>
      <c r="R16" s="38">
        <v>1</v>
      </c>
      <c r="S16" s="116">
        <f t="shared" si="0"/>
        <v>1.8888888888888888</v>
      </c>
      <c r="U16" s="112">
        <v>7.029199271493615E-2</v>
      </c>
      <c r="V16" s="112">
        <v>2.3898776851173364E-2</v>
      </c>
      <c r="W16" s="119">
        <v>1.0127960816943074E-3</v>
      </c>
      <c r="X16" s="112">
        <v>1.7434980901436244E-2</v>
      </c>
      <c r="Y16" s="112">
        <v>1.7325742440259116E-2</v>
      </c>
      <c r="Z16" s="112">
        <v>1.0003715842943243E-2</v>
      </c>
      <c r="AA16" s="112">
        <v>1.628777948241501E-3</v>
      </c>
      <c r="AC16" s="30">
        <f t="shared" si="4"/>
        <v>8.0084449028175728E-2</v>
      </c>
      <c r="AD16" s="30">
        <f t="shared" si="5"/>
        <v>2.4799040034901638E-2</v>
      </c>
      <c r="AE16" s="122">
        <f t="shared" si="6"/>
        <v>1.9130592654225806E-3</v>
      </c>
      <c r="AF16" s="30">
        <f t="shared" si="7"/>
        <v>1.7434980901436244E-2</v>
      </c>
      <c r="AG16" s="30">
        <f t="shared" si="8"/>
        <v>1.7325742440259116E-2</v>
      </c>
      <c r="AH16" s="30">
        <f t="shared" si="9"/>
        <v>1.8895907703337236E-2</v>
      </c>
      <c r="AI16" s="30">
        <f t="shared" si="10"/>
        <v>1.628777948241501E-3</v>
      </c>
      <c r="AJ16" s="30"/>
      <c r="AK16" s="53">
        <f t="shared" si="1"/>
        <v>7.7798921698533502E-2</v>
      </c>
      <c r="AL16" s="112">
        <f t="shared" si="11"/>
        <v>2.4091301086373459E-2</v>
      </c>
      <c r="AM16" s="112">
        <f t="shared" si="12"/>
        <v>1.8584625330056504E-3</v>
      </c>
      <c r="AN16" s="112">
        <f t="shared" si="13"/>
        <v>1.6937404582618051E-2</v>
      </c>
      <c r="AO16" s="112">
        <f t="shared" si="14"/>
        <v>1.6831283674118104E-2</v>
      </c>
      <c r="AP16" s="112">
        <f t="shared" si="15"/>
        <v>1.8356638044889812E-2</v>
      </c>
      <c r="AQ16" s="112">
        <f t="shared" si="16"/>
        <v>1.5822943105340749E-3</v>
      </c>
      <c r="AS16" s="123">
        <f t="shared" si="17"/>
        <v>0.25983779898939802</v>
      </c>
      <c r="AT16" s="38">
        <f t="shared" si="18"/>
        <v>0.15672499098601714</v>
      </c>
      <c r="AY16" s="8">
        <f t="shared" si="19"/>
        <v>0.21770744648941989</v>
      </c>
      <c r="AZ16" s="8">
        <f t="shared" si="20"/>
        <v>0.24803651494335191</v>
      </c>
      <c r="BC16" s="30">
        <f t="shared" si="21"/>
        <v>7.029199271493615E-2</v>
      </c>
      <c r="BD16" s="30">
        <f t="shared" si="22"/>
        <v>7.029199271493615E-2</v>
      </c>
      <c r="BE16" s="44">
        <f t="shared" si="23"/>
        <v>6.5246306356017233E-2</v>
      </c>
      <c r="BF16" s="44">
        <f t="shared" si="24"/>
        <v>0</v>
      </c>
      <c r="BG16" s="160">
        <f t="shared" si="25"/>
        <v>1.919186667765332</v>
      </c>
      <c r="BH16" s="160">
        <v>8.8258333333333301</v>
      </c>
      <c r="BI16" s="44">
        <v>4.5987362675929684E-2</v>
      </c>
      <c r="BJ16" s="30">
        <f t="shared" si="26"/>
        <v>1.0534980901436243E-2</v>
      </c>
    </row>
    <row r="17" spans="1:62" ht="15.75">
      <c r="A17" s="108">
        <v>1976</v>
      </c>
      <c r="B17" s="112">
        <v>7.1880000000000013E-2</v>
      </c>
      <c r="C17" s="112">
        <v>2.6350000000000002E-2</v>
      </c>
      <c r="D17" s="112">
        <f t="shared" si="3"/>
        <v>1.8520000000000002E-2</v>
      </c>
      <c r="E17" s="114">
        <v>1.208E-2</v>
      </c>
      <c r="F17" s="114">
        <v>6.4400000000000013E-3</v>
      </c>
      <c r="G17" s="112">
        <v>1.5330000000000002E-2</v>
      </c>
      <c r="H17" s="112">
        <v>1.0690000000000002E-2</v>
      </c>
      <c r="I17" s="112">
        <v>9.8999999999999999E-4</v>
      </c>
      <c r="K17" s="112">
        <v>7.1870000000000003E-2</v>
      </c>
      <c r="L17" s="112">
        <v>2.6350000000000002E-2</v>
      </c>
      <c r="M17" s="112">
        <v>1.8520000000000002E-2</v>
      </c>
      <c r="N17" s="112">
        <v>1.5330000000000002E-2</v>
      </c>
      <c r="O17" s="112">
        <v>1.0690000000000002E-2</v>
      </c>
      <c r="P17" s="112">
        <v>9.8999999999999999E-4</v>
      </c>
      <c r="R17" s="38">
        <v>1</v>
      </c>
      <c r="S17" s="116">
        <f t="shared" si="0"/>
        <v>1.8888888888888888</v>
      </c>
      <c r="U17" s="112">
        <v>6.7906181208336691E-2</v>
      </c>
      <c r="V17" s="112">
        <v>2.3532599808981952E-2</v>
      </c>
      <c r="W17" s="119">
        <v>7.810170787107951E-4</v>
      </c>
      <c r="X17" s="112">
        <v>1.6114062714069718E-2</v>
      </c>
      <c r="Y17" s="112">
        <v>1.6761035049917786E-2</v>
      </c>
      <c r="Z17" s="112">
        <v>1.0343556620902174E-2</v>
      </c>
      <c r="AA17" s="112">
        <v>1.1549283656010821E-3</v>
      </c>
      <c r="AC17" s="30">
        <f t="shared" si="4"/>
        <v>7.7794692514684224E-2</v>
      </c>
      <c r="AD17" s="30">
        <f t="shared" si="5"/>
        <v>2.4226837212280434E-2</v>
      </c>
      <c r="AE17" s="122">
        <f t="shared" si="6"/>
        <v>1.4752544820092796E-3</v>
      </c>
      <c r="AF17" s="30">
        <f t="shared" si="7"/>
        <v>1.6114062714069718E-2</v>
      </c>
      <c r="AG17" s="30">
        <f t="shared" si="8"/>
        <v>1.6761035049917786E-2</v>
      </c>
      <c r="AH17" s="30">
        <f t="shared" si="9"/>
        <v>1.9537829172815217E-2</v>
      </c>
      <c r="AI17" s="30">
        <f t="shared" si="10"/>
        <v>1.1549283656010821E-3</v>
      </c>
      <c r="AJ17" s="30"/>
      <c r="AK17" s="53">
        <f t="shared" si="1"/>
        <v>7.5553361997886814E-2</v>
      </c>
      <c r="AL17" s="112">
        <f t="shared" si="11"/>
        <v>2.3528841657389363E-2</v>
      </c>
      <c r="AM17" s="112">
        <f t="shared" si="12"/>
        <v>1.432751159691431E-3</v>
      </c>
      <c r="AN17" s="112">
        <f t="shared" si="13"/>
        <v>1.5649803015327229E-2</v>
      </c>
      <c r="AO17" s="112">
        <f t="shared" si="14"/>
        <v>1.6278135534074843E-2</v>
      </c>
      <c r="AP17" s="112">
        <f t="shared" si="15"/>
        <v>1.8974927883003707E-2</v>
      </c>
      <c r="AQ17" s="112">
        <f t="shared" si="16"/>
        <v>1.1216539080916826E-3</v>
      </c>
      <c r="AS17" s="123">
        <f t="shared" si="17"/>
        <v>0.27010947630981569</v>
      </c>
      <c r="AT17" s="38">
        <f t="shared" si="18"/>
        <v>0.16382269627977886</v>
      </c>
      <c r="AY17" s="8">
        <f t="shared" si="19"/>
        <v>0.20713575943536366</v>
      </c>
      <c r="AZ17" s="8">
        <f t="shared" si="20"/>
        <v>0.23729890898490741</v>
      </c>
      <c r="BC17" s="30">
        <f t="shared" si="21"/>
        <v>6.7906181208336691E-2</v>
      </c>
      <c r="BD17" s="30">
        <f t="shared" si="22"/>
        <v>6.7906181208336691E-2</v>
      </c>
      <c r="BE17" s="44">
        <f t="shared" si="23"/>
        <v>6.3576554331006882E-2</v>
      </c>
      <c r="BF17" s="44">
        <f t="shared" si="24"/>
        <v>0</v>
      </c>
      <c r="BG17" s="160">
        <f t="shared" si="25"/>
        <v>1.8101185999027491</v>
      </c>
      <c r="BH17" s="160">
        <v>8.4341666666666608</v>
      </c>
      <c r="BI17" s="44">
        <v>4.6594552794053369E-2</v>
      </c>
      <c r="BJ17" s="30">
        <f t="shared" si="26"/>
        <v>9.6740627140697172E-3</v>
      </c>
    </row>
    <row r="18" spans="1:62" ht="15.75">
      <c r="A18" s="108">
        <v>1977</v>
      </c>
      <c r="B18" s="112">
        <v>7.3329999999999992E-2</v>
      </c>
      <c r="C18" s="112">
        <v>2.4580000000000001E-2</v>
      </c>
      <c r="D18" s="112">
        <f t="shared" si="3"/>
        <v>1.822E-2</v>
      </c>
      <c r="E18" s="114">
        <v>1.191E-2</v>
      </c>
      <c r="F18" s="114">
        <v>6.3100000000000005E-3</v>
      </c>
      <c r="G18" s="112">
        <v>1.787E-2</v>
      </c>
      <c r="H18" s="112">
        <v>1.157E-2</v>
      </c>
      <c r="I18" s="112">
        <v>1.09E-3</v>
      </c>
      <c r="K18" s="112">
        <v>7.332000000000001E-2</v>
      </c>
      <c r="L18" s="112">
        <v>2.4580000000000001E-2</v>
      </c>
      <c r="M18" s="112">
        <v>1.822E-2</v>
      </c>
      <c r="N18" s="112">
        <v>1.787E-2</v>
      </c>
      <c r="O18" s="112">
        <v>1.157E-2</v>
      </c>
      <c r="P18" s="112">
        <v>1.09E-3</v>
      </c>
      <c r="R18" s="38">
        <v>1</v>
      </c>
      <c r="S18" s="116">
        <f t="shared" si="0"/>
        <v>1.8888888888888888</v>
      </c>
      <c r="U18" s="112">
        <v>6.7385203042131539E-2</v>
      </c>
      <c r="V18" s="112">
        <v>2.1382346400011566E-2</v>
      </c>
      <c r="W18" s="119">
        <v>7.5865031354118513E-4</v>
      </c>
      <c r="X18" s="112">
        <v>1.5705513739359567E-2</v>
      </c>
      <c r="Y18" s="112">
        <v>1.8277005028503702E-2</v>
      </c>
      <c r="Z18" s="112">
        <v>1.0993395411350956E-2</v>
      </c>
      <c r="AA18" s="112">
        <v>1.0269443351489365E-3</v>
      </c>
      <c r="AC18" s="30">
        <f t="shared" si="4"/>
        <v>7.7831467780945518E-2</v>
      </c>
      <c r="AD18" s="30">
        <f t="shared" si="5"/>
        <v>2.2056702234270396E-2</v>
      </c>
      <c r="AE18" s="122">
        <f t="shared" si="6"/>
        <v>1.4330061478000163E-3</v>
      </c>
      <c r="AF18" s="30">
        <f t="shared" si="7"/>
        <v>1.5705513739359567E-2</v>
      </c>
      <c r="AG18" s="30">
        <f t="shared" si="8"/>
        <v>1.8277005028503702E-2</v>
      </c>
      <c r="AH18" s="30">
        <f t="shared" si="9"/>
        <v>2.0765302443662918E-2</v>
      </c>
      <c r="AI18" s="30">
        <f t="shared" si="10"/>
        <v>1.0269443351489365E-3</v>
      </c>
      <c r="AJ18" s="30"/>
      <c r="AK18" s="53">
        <f t="shared" si="1"/>
        <v>7.5466440941894808E-2</v>
      </c>
      <c r="AL18" s="112">
        <f t="shared" si="11"/>
        <v>2.1386475984499349E-2</v>
      </c>
      <c r="AM18" s="112">
        <f t="shared" si="12"/>
        <v>1.3894620891217162E-3</v>
      </c>
      <c r="AN18" s="112">
        <f t="shared" si="13"/>
        <v>1.5228277955766154E-2</v>
      </c>
      <c r="AO18" s="112">
        <f t="shared" si="14"/>
        <v>1.7721630593685984E-2</v>
      </c>
      <c r="AP18" s="112">
        <f t="shared" si="15"/>
        <v>2.0134317329281056E-2</v>
      </c>
      <c r="AQ18" s="112">
        <f t="shared" si="16"/>
        <v>9.957390786622675E-4</v>
      </c>
      <c r="AS18" s="123">
        <f t="shared" si="17"/>
        <v>0.2852099443112065</v>
      </c>
      <c r="AT18" s="38">
        <f t="shared" si="18"/>
        <v>0.17440098410840077</v>
      </c>
      <c r="AY18" s="8">
        <f t="shared" si="19"/>
        <v>0.20178873901700395</v>
      </c>
      <c r="AZ18" s="8">
        <f t="shared" si="20"/>
        <v>0.23307065988270365</v>
      </c>
      <c r="BC18" s="30">
        <f t="shared" si="21"/>
        <v>6.7385203042131539E-2</v>
      </c>
      <c r="BD18" s="30">
        <f t="shared" si="22"/>
        <v>6.7385203042131539E-2</v>
      </c>
      <c r="BE18" s="44">
        <f t="shared" si="23"/>
        <v>6.355931181932517E-2</v>
      </c>
      <c r="BF18" s="44">
        <f t="shared" si="24"/>
        <v>0</v>
      </c>
      <c r="BG18" s="160">
        <f t="shared" si="25"/>
        <v>1.6869210994884536</v>
      </c>
      <c r="BH18" s="160">
        <v>8.0241666666666607</v>
      </c>
      <c r="BI18" s="44">
        <v>4.7566935223585328E-2</v>
      </c>
      <c r="BJ18" s="30">
        <f t="shared" si="26"/>
        <v>9.3955137393595678E-3</v>
      </c>
    </row>
    <row r="19" spans="1:62" ht="15.75">
      <c r="A19" s="108">
        <v>1978</v>
      </c>
      <c r="B19" s="112">
        <v>7.0730000000000001E-2</v>
      </c>
      <c r="C19" s="112">
        <v>2.0050000000000002E-2</v>
      </c>
      <c r="D19" s="112">
        <f t="shared" si="3"/>
        <v>1.924E-2</v>
      </c>
      <c r="E19" s="114">
        <v>1.264E-2</v>
      </c>
      <c r="F19" s="114">
        <v>6.6E-3</v>
      </c>
      <c r="G19" s="112">
        <v>1.7810000000000003E-2</v>
      </c>
      <c r="H19" s="112">
        <v>1.272E-2</v>
      </c>
      <c r="I19" s="112">
        <v>9.1000000000000011E-4</v>
      </c>
      <c r="K19" s="112">
        <v>7.0720000000000005E-2</v>
      </c>
      <c r="L19" s="112">
        <v>2.0050000000000002E-2</v>
      </c>
      <c r="M19" s="112">
        <v>1.924E-2</v>
      </c>
      <c r="N19" s="112">
        <v>1.7810000000000003E-2</v>
      </c>
      <c r="O19" s="112">
        <v>1.272E-2</v>
      </c>
      <c r="P19" s="112">
        <v>9.1000000000000011E-4</v>
      </c>
      <c r="R19" s="38">
        <v>1</v>
      </c>
      <c r="S19" s="116">
        <f t="shared" si="0"/>
        <v>1.8888888888888888</v>
      </c>
      <c r="U19" s="112">
        <v>6.7928124625534506E-2</v>
      </c>
      <c r="V19" s="112">
        <v>1.9548221875261548E-2</v>
      </c>
      <c r="W19" s="119">
        <v>8.5038695478370258E-4</v>
      </c>
      <c r="X19" s="112">
        <v>1.6401334400054184E-2</v>
      </c>
      <c r="Y19" s="112">
        <v>1.8787828540291963E-2</v>
      </c>
      <c r="Z19" s="112">
        <v>1.22643909058922E-2</v>
      </c>
      <c r="AA19" s="112">
        <v>9.2634952020015219E-4</v>
      </c>
      <c r="AC19" s="30">
        <f t="shared" si="4"/>
        <v>7.9585705562300851E-2</v>
      </c>
      <c r="AD19" s="30">
        <f t="shared" si="5"/>
        <v>2.0304121390624839E-2</v>
      </c>
      <c r="AE19" s="122">
        <f t="shared" si="6"/>
        <v>1.6062864701469938E-3</v>
      </c>
      <c r="AF19" s="30">
        <f t="shared" si="7"/>
        <v>1.6401334400054184E-2</v>
      </c>
      <c r="AG19" s="30">
        <f t="shared" si="8"/>
        <v>1.8787828540291963E-2</v>
      </c>
      <c r="AH19" s="30">
        <f t="shared" si="9"/>
        <v>2.3166071711129711E-2</v>
      </c>
      <c r="AI19" s="30">
        <f t="shared" si="10"/>
        <v>9.2634952020015219E-4</v>
      </c>
      <c r="AJ19" s="30"/>
      <c r="AK19" s="53">
        <f t="shared" si="1"/>
        <v>7.6896426748729318E-2</v>
      </c>
      <c r="AL19" s="112">
        <f t="shared" si="11"/>
        <v>1.9618025274517063E-2</v>
      </c>
      <c r="AM19" s="112">
        <f t="shared" si="12"/>
        <v>1.552008479618766E-3</v>
      </c>
      <c r="AN19" s="112">
        <f t="shared" si="13"/>
        <v>1.5847117272685257E-2</v>
      </c>
      <c r="AO19" s="112">
        <f t="shared" si="14"/>
        <v>1.8152969442298928E-2</v>
      </c>
      <c r="AP19" s="112">
        <f t="shared" si="15"/>
        <v>2.2383267495143331E-2</v>
      </c>
      <c r="AQ19" s="112">
        <f t="shared" si="16"/>
        <v>8.9504726408474642E-4</v>
      </c>
      <c r="AS19" s="123">
        <f t="shared" si="17"/>
        <v>0.31126642663090476</v>
      </c>
      <c r="AT19" s="38">
        <f t="shared" si="18"/>
        <v>0.1930684518816525</v>
      </c>
      <c r="AY19" s="8">
        <f t="shared" si="19"/>
        <v>0.20608392278705101</v>
      </c>
      <c r="AZ19" s="8">
        <f t="shared" si="20"/>
        <v>0.24145130592768999</v>
      </c>
      <c r="BC19" s="30">
        <f t="shared" si="21"/>
        <v>6.7928124625534506E-2</v>
      </c>
      <c r="BD19" s="30">
        <f t="shared" si="22"/>
        <v>6.7928124625534506E-2</v>
      </c>
      <c r="BE19" s="44">
        <f t="shared" si="23"/>
        <v>6.3601612732937976E-2</v>
      </c>
      <c r="BF19" s="44">
        <f t="shared" si="24"/>
        <v>0</v>
      </c>
      <c r="BG19" s="160">
        <f t="shared" si="25"/>
        <v>1.7902561017645902</v>
      </c>
      <c r="BH19" s="160">
        <v>8.7249999999999996</v>
      </c>
      <c r="BI19" s="44">
        <v>4.8736043917962824E-2</v>
      </c>
      <c r="BJ19" s="30">
        <f t="shared" si="26"/>
        <v>9.8013344000541843E-3</v>
      </c>
    </row>
    <row r="20" spans="1:62" ht="15.75">
      <c r="A20" s="110">
        <v>1979</v>
      </c>
      <c r="B20" s="112">
        <v>7.8900000000000012E-2</v>
      </c>
      <c r="C20" s="112">
        <v>2.3600000000000003E-2</v>
      </c>
      <c r="D20" s="112">
        <f t="shared" si="3"/>
        <v>2.0100000000000003E-2</v>
      </c>
      <c r="E20" s="114">
        <v>1.3210000000000003E-2</v>
      </c>
      <c r="F20" s="114">
        <v>6.8900000000000012E-3</v>
      </c>
      <c r="G20" s="112">
        <v>1.9430000000000003E-2</v>
      </c>
      <c r="H20" s="112">
        <v>1.4650000000000002E-2</v>
      </c>
      <c r="I20" s="112">
        <v>1.1200000000000001E-3</v>
      </c>
      <c r="K20" s="112">
        <v>7.8900000000000012E-2</v>
      </c>
      <c r="L20" s="112">
        <v>2.3600000000000003E-2</v>
      </c>
      <c r="M20" s="112">
        <v>2.0100000000000003E-2</v>
      </c>
      <c r="N20" s="112">
        <v>1.9430000000000003E-2</v>
      </c>
      <c r="O20" s="112">
        <v>1.4650000000000002E-2</v>
      </c>
      <c r="P20" s="112">
        <v>1.1200000000000001E-3</v>
      </c>
      <c r="R20" s="38">
        <v>1</v>
      </c>
      <c r="S20" s="116">
        <f t="shared" si="0"/>
        <v>1.8888888888888888</v>
      </c>
      <c r="U20" s="112">
        <v>7.3237957138821447E-2</v>
      </c>
      <c r="V20" s="112">
        <v>2.1024547514959135E-2</v>
      </c>
      <c r="W20" s="119">
        <v>8.8581128289707026E-4</v>
      </c>
      <c r="X20" s="112">
        <v>1.6924533684966742E-2</v>
      </c>
      <c r="Y20" s="112">
        <v>2.0431010223293359E-2</v>
      </c>
      <c r="Z20" s="112">
        <v>1.3869053996286636E-2</v>
      </c>
      <c r="AA20" s="112">
        <v>9.8881294570956312E-4</v>
      </c>
      <c r="AC20" s="30">
        <f t="shared" si="4"/>
        <v>8.6353394168934269E-2</v>
      </c>
      <c r="AD20" s="30">
        <f t="shared" si="5"/>
        <v>2.1811935321978754E-2</v>
      </c>
      <c r="AE20" s="122">
        <f t="shared" si="6"/>
        <v>1.6731990899166882E-3</v>
      </c>
      <c r="AF20" s="30">
        <f t="shared" si="7"/>
        <v>1.6924533684966742E-2</v>
      </c>
      <c r="AG20" s="30">
        <f t="shared" si="8"/>
        <v>2.0431010223293359E-2</v>
      </c>
      <c r="AH20" s="30">
        <f t="shared" si="9"/>
        <v>2.6197101992985868E-2</v>
      </c>
      <c r="AI20" s="30">
        <f t="shared" si="10"/>
        <v>9.8881294570956312E-4</v>
      </c>
      <c r="AJ20" s="30"/>
      <c r="AK20" s="53">
        <f t="shared" si="1"/>
        <v>8.3084332482045012E-2</v>
      </c>
      <c r="AL20" s="112">
        <f t="shared" si="11"/>
        <v>2.0986205624099204E-2</v>
      </c>
      <c r="AM20" s="112">
        <f t="shared" si="12"/>
        <v>1.6098571553925622E-3</v>
      </c>
      <c r="AN20" s="112">
        <f t="shared" si="13"/>
        <v>1.6283825289304211E-2</v>
      </c>
      <c r="AO20" s="112">
        <f t="shared" si="14"/>
        <v>1.9657557906934502E-2</v>
      </c>
      <c r="AP20" s="112">
        <f t="shared" si="15"/>
        <v>2.5205363992910703E-2</v>
      </c>
      <c r="AQ20" s="112">
        <f t="shared" si="16"/>
        <v>9.5137966879637649E-4</v>
      </c>
      <c r="AS20" s="123">
        <f t="shared" si="17"/>
        <v>0.32274702518790993</v>
      </c>
      <c r="AT20" s="38">
        <f t="shared" si="18"/>
        <v>0.20146473025204786</v>
      </c>
      <c r="AY20" s="8">
        <f t="shared" si="19"/>
        <v>0.19599152815993601</v>
      </c>
      <c r="AZ20" s="8">
        <f t="shared" si="20"/>
        <v>0.2310896473107045</v>
      </c>
      <c r="BC20" s="30">
        <f t="shared" si="21"/>
        <v>7.3237957138821447E-2</v>
      </c>
      <c r="BD20" s="30">
        <f t="shared" si="22"/>
        <v>7.3237957138821447E-2</v>
      </c>
      <c r="BE20" s="44">
        <f t="shared" si="23"/>
        <v>6.8809669295936959E-2</v>
      </c>
      <c r="BF20" s="44">
        <f t="shared" si="24"/>
        <v>0</v>
      </c>
      <c r="BG20" s="160">
        <f t="shared" si="25"/>
        <v>1.789884704956098</v>
      </c>
      <c r="BH20" s="160">
        <v>9.6291666666666593</v>
      </c>
      <c r="BI20" s="44">
        <v>5.3797692331824479E-2</v>
      </c>
      <c r="BJ20" s="30">
        <f t="shared" si="26"/>
        <v>1.0034533684966741E-2</v>
      </c>
    </row>
    <row r="21" spans="1:62" ht="15.75">
      <c r="A21" s="108">
        <v>1980</v>
      </c>
      <c r="B21" s="112">
        <v>8.0190000000000011E-2</v>
      </c>
      <c r="C21" s="112">
        <v>2.5030000000000004E-2</v>
      </c>
      <c r="D21" s="112">
        <f t="shared" si="3"/>
        <v>1.8280000000000001E-2</v>
      </c>
      <c r="E21" s="114">
        <v>1.1630000000000001E-2</v>
      </c>
      <c r="F21" s="114">
        <v>6.6500000000000005E-3</v>
      </c>
      <c r="G21" s="112">
        <v>1.9780000000000002E-2</v>
      </c>
      <c r="H21" s="112">
        <v>1.5850000000000003E-2</v>
      </c>
      <c r="I21" s="112">
        <v>1.25E-3</v>
      </c>
      <c r="K21" s="112">
        <v>8.0190000000000011E-2</v>
      </c>
      <c r="L21" s="112">
        <v>2.5030000000000004E-2</v>
      </c>
      <c r="M21" s="112">
        <v>1.8280000000000001E-2</v>
      </c>
      <c r="N21" s="112">
        <v>1.9780000000000002E-2</v>
      </c>
      <c r="O21" s="112">
        <v>1.5850000000000003E-2</v>
      </c>
      <c r="P21" s="112">
        <v>1.25E-3</v>
      </c>
      <c r="R21" s="38">
        <v>1</v>
      </c>
      <c r="S21" s="116">
        <f t="shared" si="0"/>
        <v>1.8888888888888888</v>
      </c>
      <c r="U21" s="112">
        <v>7.4562128522443441E-2</v>
      </c>
      <c r="V21" s="112">
        <v>2.2487675405027101E-2</v>
      </c>
      <c r="W21" s="119">
        <v>6.3446585206710239E-4</v>
      </c>
      <c r="X21" s="112">
        <v>1.5124847296451829E-2</v>
      </c>
      <c r="Y21" s="112">
        <v>2.0764382409151537E-2</v>
      </c>
      <c r="Z21" s="112">
        <v>1.5038617363787022E-2</v>
      </c>
      <c r="AA21" s="112">
        <v>1.146607761447336E-3</v>
      </c>
      <c r="AC21" s="30">
        <f t="shared" si="4"/>
        <v>8.8493759761068477E-2</v>
      </c>
      <c r="AD21" s="30">
        <f t="shared" si="5"/>
        <v>2.305164505130897E-2</v>
      </c>
      <c r="AE21" s="122">
        <f t="shared" si="6"/>
        <v>1.1984354983489711E-3</v>
      </c>
      <c r="AF21" s="30">
        <f t="shared" si="7"/>
        <v>1.5124847296451829E-2</v>
      </c>
      <c r="AG21" s="30">
        <f t="shared" si="8"/>
        <v>2.0764382409151537E-2</v>
      </c>
      <c r="AH21" s="30">
        <f t="shared" si="9"/>
        <v>2.8406277242708819E-2</v>
      </c>
      <c r="AI21" s="30">
        <f t="shared" si="10"/>
        <v>1.146607761447336E-3</v>
      </c>
      <c r="AJ21" s="30"/>
      <c r="AK21" s="53">
        <f t="shared" si="1"/>
        <v>8.4943553411037709E-2</v>
      </c>
      <c r="AL21" s="112">
        <f t="shared" si="11"/>
        <v>2.212685558750074E-2</v>
      </c>
      <c r="AM21" s="112">
        <f t="shared" si="12"/>
        <v>1.1503564775476353E-3</v>
      </c>
      <c r="AN21" s="112">
        <f t="shared" si="13"/>
        <v>1.4518066331781683E-2</v>
      </c>
      <c r="AO21" s="112">
        <f t="shared" si="14"/>
        <v>1.993135370201474E-2</v>
      </c>
      <c r="AP21" s="112">
        <f t="shared" si="15"/>
        <v>2.7266669815924287E-2</v>
      </c>
      <c r="AQ21" s="112">
        <f t="shared" si="16"/>
        <v>1.1006079738162566E-3</v>
      </c>
      <c r="AS21" s="123">
        <f t="shared" si="17"/>
        <v>0.33454011696406577</v>
      </c>
      <c r="AT21" s="38">
        <f t="shared" si="18"/>
        <v>0.21020166036618007</v>
      </c>
      <c r="AY21" s="8">
        <f t="shared" si="19"/>
        <v>0.17091428070508741</v>
      </c>
      <c r="AZ21" s="8">
        <f t="shared" si="20"/>
        <v>0.20284892070777191</v>
      </c>
      <c r="BC21" s="30">
        <f t="shared" si="21"/>
        <v>7.4562128522443441E-2</v>
      </c>
      <c r="BD21" s="30">
        <f t="shared" si="22"/>
        <v>7.4562128522443441E-2</v>
      </c>
      <c r="BE21" s="44">
        <f t="shared" si="23"/>
        <v>7.0818557293029272E-2</v>
      </c>
      <c r="BF21" s="44">
        <f t="shared" si="24"/>
        <v>0</v>
      </c>
      <c r="BG21" s="160">
        <f t="shared" si="25"/>
        <v>1.7912392294111259</v>
      </c>
      <c r="BH21" s="160">
        <v>11.938333333333301</v>
      </c>
      <c r="BI21" s="44">
        <v>6.6648458437670866E-2</v>
      </c>
      <c r="BJ21" s="30">
        <f t="shared" si="26"/>
        <v>8.474847296451829E-3</v>
      </c>
    </row>
    <row r="22" spans="1:62" ht="15.75">
      <c r="A22" s="108">
        <v>1981</v>
      </c>
      <c r="B22" s="112">
        <v>8.764000000000001E-2</v>
      </c>
      <c r="C22" s="112">
        <v>2.5820000000000003E-2</v>
      </c>
      <c r="D22" s="112">
        <f t="shared" si="3"/>
        <v>1.8360000000000001E-2</v>
      </c>
      <c r="E22" s="114">
        <v>1.145E-2</v>
      </c>
      <c r="F22" s="114">
        <v>6.9100000000000012E-3</v>
      </c>
      <c r="G22" s="112">
        <v>2.4720000000000002E-2</v>
      </c>
      <c r="H22" s="112">
        <v>1.7500000000000002E-2</v>
      </c>
      <c r="I22" s="112">
        <v>1.24E-3</v>
      </c>
      <c r="K22" s="112">
        <v>8.7650000000000006E-2</v>
      </c>
      <c r="L22" s="112">
        <v>2.5820000000000003E-2</v>
      </c>
      <c r="M22" s="112">
        <v>1.8360000000000001E-2</v>
      </c>
      <c r="N22" s="112">
        <v>2.4720000000000002E-2</v>
      </c>
      <c r="O22" s="112">
        <v>1.7500000000000002E-2</v>
      </c>
      <c r="P22" s="112">
        <v>1.24E-3</v>
      </c>
      <c r="R22" s="38">
        <v>1</v>
      </c>
      <c r="S22" s="116">
        <f t="shared" si="0"/>
        <v>1.8888888888888888</v>
      </c>
      <c r="U22" s="112">
        <v>8.1891972259261772E-2</v>
      </c>
      <c r="V22" s="112">
        <v>2.3547206362830621E-2</v>
      </c>
      <c r="W22" s="119">
        <v>5.5717414433487903E-4</v>
      </c>
      <c r="X22" s="112">
        <v>1.4975782152918437E-2</v>
      </c>
      <c r="Y22" s="112">
        <v>2.4967820274193926E-2</v>
      </c>
      <c r="Z22" s="112">
        <v>1.7059122394213141E-2</v>
      </c>
      <c r="AA22" s="112">
        <v>1.3420402579557584E-3</v>
      </c>
      <c r="AC22" s="30">
        <f t="shared" si="4"/>
        <v>9.7550901698599021E-2</v>
      </c>
      <c r="AD22" s="30">
        <f t="shared" si="5"/>
        <v>2.404247226890607E-2</v>
      </c>
      <c r="AE22" s="122">
        <f t="shared" si="6"/>
        <v>1.0524400504103269E-3</v>
      </c>
      <c r="AF22" s="30">
        <f t="shared" si="7"/>
        <v>1.4975782152918437E-2</v>
      </c>
      <c r="AG22" s="30">
        <f t="shared" si="8"/>
        <v>2.4967820274193926E-2</v>
      </c>
      <c r="AH22" s="30">
        <f t="shared" si="9"/>
        <v>3.2222786744624823E-2</v>
      </c>
      <c r="AI22" s="30">
        <f t="shared" si="10"/>
        <v>1.3420402579557584E-3</v>
      </c>
      <c r="AJ22" s="30"/>
      <c r="AK22" s="53">
        <f t="shared" si="1"/>
        <v>9.3173891301740613E-2</v>
      </c>
      <c r="AL22" s="112">
        <f t="shared" si="11"/>
        <v>2.2963710829956775E-2</v>
      </c>
      <c r="AM22" s="112">
        <f t="shared" si="12"/>
        <v>1.0052181287006853E-3</v>
      </c>
      <c r="AN22" s="112">
        <f t="shared" si="13"/>
        <v>1.430383393877546E-2</v>
      </c>
      <c r="AO22" s="112">
        <f t="shared" si="14"/>
        <v>2.3847539405189837E-2</v>
      </c>
      <c r="AP22" s="112">
        <f t="shared" si="15"/>
        <v>3.0776982860282055E-2</v>
      </c>
      <c r="AQ22" s="112">
        <f t="shared" si="16"/>
        <v>1.2818242675364791E-3</v>
      </c>
      <c r="AS22" s="123">
        <f t="shared" si="17"/>
        <v>0.34110629646299861</v>
      </c>
      <c r="AT22" s="38">
        <f t="shared" si="18"/>
        <v>0.21511628127329246</v>
      </c>
      <c r="AY22" s="8">
        <f t="shared" si="19"/>
        <v>0.15351761892666863</v>
      </c>
      <c r="AZ22" s="8">
        <f t="shared" si="20"/>
        <v>0.18287240787786394</v>
      </c>
      <c r="BC22" s="30">
        <f t="shared" si="21"/>
        <v>8.1891972259261772E-2</v>
      </c>
      <c r="BD22" s="30">
        <f t="shared" si="22"/>
        <v>8.1891972259261772E-2</v>
      </c>
      <c r="BE22" s="44">
        <f t="shared" si="23"/>
        <v>7.8630238265794683E-2</v>
      </c>
      <c r="BF22" s="44">
        <f t="shared" si="24"/>
        <v>0</v>
      </c>
      <c r="BG22" s="160">
        <f t="shared" si="25"/>
        <v>1.6789553071090764</v>
      </c>
      <c r="BH22" s="160">
        <v>14.170833333333301</v>
      </c>
      <c r="BI22" s="44">
        <v>8.4402683462333927E-2</v>
      </c>
      <c r="BJ22" s="30">
        <f t="shared" si="26"/>
        <v>8.0657821529184354E-3</v>
      </c>
    </row>
    <row r="23" spans="1:62" ht="15.75">
      <c r="A23" s="108">
        <v>1982</v>
      </c>
      <c r="B23" s="112">
        <v>9.4170000000000004E-2</v>
      </c>
      <c r="C23" s="112">
        <v>2.8760000000000001E-2</v>
      </c>
      <c r="D23" s="112">
        <f t="shared" si="3"/>
        <v>1.8840000000000003E-2</v>
      </c>
      <c r="E23" s="114">
        <v>1.0950000000000001E-2</v>
      </c>
      <c r="F23" s="114">
        <v>7.8900000000000012E-3</v>
      </c>
      <c r="G23" s="112">
        <v>2.3530000000000002E-2</v>
      </c>
      <c r="H23" s="112">
        <v>2.0330000000000001E-2</v>
      </c>
      <c r="I23" s="112">
        <v>2.7100000000000002E-3</v>
      </c>
      <c r="K23" s="112">
        <v>9.4160000000000008E-2</v>
      </c>
      <c r="L23" s="112">
        <v>2.8760000000000001E-2</v>
      </c>
      <c r="M23" s="112">
        <v>1.8840000000000003E-2</v>
      </c>
      <c r="N23" s="112">
        <v>2.3530000000000002E-2</v>
      </c>
      <c r="O23" s="112">
        <v>2.0330000000000001E-2</v>
      </c>
      <c r="P23" s="112">
        <v>2.7100000000000002E-3</v>
      </c>
      <c r="R23" s="38">
        <v>1</v>
      </c>
      <c r="S23" s="116">
        <f t="shared" si="0"/>
        <v>1.8888888888888888</v>
      </c>
      <c r="U23" s="112">
        <v>8.6964534682683448E-2</v>
      </c>
      <c r="V23" s="112">
        <v>2.5490477646315342E-2</v>
      </c>
      <c r="W23" s="119">
        <v>7.8754808471615076E-4</v>
      </c>
      <c r="X23" s="112">
        <v>1.5001549483526741E-2</v>
      </c>
      <c r="Y23" s="112">
        <v>2.439014078657236E-2</v>
      </c>
      <c r="Z23" s="112">
        <v>1.959419094847991E-2</v>
      </c>
      <c r="AA23" s="112">
        <v>2.4881749177877179E-3</v>
      </c>
      <c r="AC23" s="30">
        <f t="shared" si="4"/>
        <v>0.105081635145523</v>
      </c>
      <c r="AD23" s="30">
        <f t="shared" si="5"/>
        <v>2.6190520388285256E-2</v>
      </c>
      <c r="AE23" s="122">
        <f t="shared" si="6"/>
        <v>1.4875908266860625E-3</v>
      </c>
      <c r="AF23" s="30">
        <f t="shared" si="7"/>
        <v>1.5001549483526741E-2</v>
      </c>
      <c r="AG23" s="30">
        <f t="shared" si="8"/>
        <v>2.439014078657236E-2</v>
      </c>
      <c r="AH23" s="30">
        <f t="shared" si="9"/>
        <v>3.7011249569350937E-2</v>
      </c>
      <c r="AI23" s="30">
        <f t="shared" si="10"/>
        <v>2.4881749177877179E-3</v>
      </c>
      <c r="AJ23" s="30"/>
      <c r="AK23" s="53">
        <f t="shared" si="1"/>
        <v>9.9664727247968959E-2</v>
      </c>
      <c r="AL23" s="112">
        <f t="shared" si="11"/>
        <v>2.4840411622506338E-2</v>
      </c>
      <c r="AM23" s="112">
        <f t="shared" si="12"/>
        <v>1.4109062329771302E-3</v>
      </c>
      <c r="AN23" s="112">
        <f t="shared" si="13"/>
        <v>1.4228226801972275E-2</v>
      </c>
      <c r="AO23" s="112">
        <f t="shared" si="14"/>
        <v>2.3132840725850305E-2</v>
      </c>
      <c r="AP23" s="112">
        <f t="shared" si="15"/>
        <v>3.5103337403605557E-2</v>
      </c>
      <c r="AQ23" s="112">
        <f t="shared" si="16"/>
        <v>2.3599106940344924E-3</v>
      </c>
      <c r="AS23" s="123">
        <f t="shared" si="17"/>
        <v>0.36637077775504373</v>
      </c>
      <c r="AT23" s="38">
        <f t="shared" si="18"/>
        <v>0.23436840210282311</v>
      </c>
      <c r="AY23" s="8">
        <f t="shared" si="19"/>
        <v>0.14276090643956715</v>
      </c>
      <c r="AZ23" s="8">
        <f t="shared" si="20"/>
        <v>0.17250192320656296</v>
      </c>
      <c r="BC23" s="30">
        <f t="shared" si="21"/>
        <v>8.6964534682683448E-2</v>
      </c>
      <c r="BD23" s="30">
        <f t="shared" si="22"/>
        <v>8.6964534682683448E-2</v>
      </c>
      <c r="BE23" s="44">
        <f t="shared" si="23"/>
        <v>8.4349000286117484E-2</v>
      </c>
      <c r="BF23" s="44">
        <f t="shared" si="24"/>
        <v>0</v>
      </c>
      <c r="BG23" s="160">
        <f t="shared" si="25"/>
        <v>1.5817450221978693</v>
      </c>
      <c r="BH23" s="160">
        <v>13.7875</v>
      </c>
      <c r="BI23" s="44">
        <v>8.7166387796447545E-2</v>
      </c>
      <c r="BJ23" s="30">
        <f t="shared" si="26"/>
        <v>7.1115494835267395E-3</v>
      </c>
    </row>
    <row r="24" spans="1:62" ht="15.75">
      <c r="A24" s="108">
        <v>1983</v>
      </c>
      <c r="B24" s="112">
        <v>8.9380000000000001E-2</v>
      </c>
      <c r="C24" s="112">
        <v>2.6750000000000003E-2</v>
      </c>
      <c r="D24" s="112">
        <f t="shared" si="3"/>
        <v>1.9740000000000001E-2</v>
      </c>
      <c r="E24" s="114">
        <v>1.0959999999999999E-2</v>
      </c>
      <c r="F24" s="114">
        <v>8.7800000000000013E-3</v>
      </c>
      <c r="G24" s="112">
        <v>2.2110000000000001E-2</v>
      </c>
      <c r="H24" s="112">
        <v>1.7400000000000002E-2</v>
      </c>
      <c r="I24" s="112">
        <v>3.3800000000000002E-3</v>
      </c>
      <c r="K24" s="112">
        <v>8.9380000000000001E-2</v>
      </c>
      <c r="L24" s="112">
        <v>2.6750000000000003E-2</v>
      </c>
      <c r="M24" s="112">
        <v>1.9740000000000001E-2</v>
      </c>
      <c r="N24" s="112">
        <v>2.2110000000000001E-2</v>
      </c>
      <c r="O24" s="112">
        <v>1.7400000000000002E-2</v>
      </c>
      <c r="P24" s="112">
        <v>3.3800000000000002E-3</v>
      </c>
      <c r="R24" s="38">
        <v>1</v>
      </c>
      <c r="S24" s="116">
        <f t="shared" si="0"/>
        <v>1.8888888888888888</v>
      </c>
      <c r="U24" s="112">
        <v>8.1724878080873697E-2</v>
      </c>
      <c r="V24" s="112">
        <v>2.3632232977271184E-2</v>
      </c>
      <c r="W24" s="119">
        <v>1.1395281909033828E-3</v>
      </c>
      <c r="X24" s="112">
        <v>1.5515915056680216E-2</v>
      </c>
      <c r="Y24" s="112">
        <v>2.286494657966796E-2</v>
      </c>
      <c r="Z24" s="112">
        <v>1.6962959401671928E-2</v>
      </c>
      <c r="AA24" s="112">
        <v>2.7488236392327887E-3</v>
      </c>
      <c r="AC24" s="30">
        <f t="shared" si="4"/>
        <v>9.7815977736813248E-2</v>
      </c>
      <c r="AD24" s="30">
        <f t="shared" si="5"/>
        <v>2.4645146924740857E-2</v>
      </c>
      <c r="AE24" s="122">
        <f t="shared" si="6"/>
        <v>2.1524421383730566E-3</v>
      </c>
      <c r="AF24" s="30">
        <f t="shared" si="7"/>
        <v>1.5515915056680216E-2</v>
      </c>
      <c r="AG24" s="30">
        <f t="shared" si="8"/>
        <v>2.286494657966796E-2</v>
      </c>
      <c r="AH24" s="30">
        <f t="shared" si="9"/>
        <v>3.2041145536491421E-2</v>
      </c>
      <c r="AI24" s="30">
        <f t="shared" si="10"/>
        <v>2.7488236392327887E-3</v>
      </c>
      <c r="AJ24" s="30"/>
      <c r="AK24" s="53">
        <f t="shared" si="1"/>
        <v>9.3311522590318441E-2</v>
      </c>
      <c r="AL24" s="112">
        <f t="shared" si="11"/>
        <v>2.3510230508529548E-2</v>
      </c>
      <c r="AM24" s="112">
        <f t="shared" si="12"/>
        <v>2.0533215315759338E-3</v>
      </c>
      <c r="AN24" s="112">
        <f t="shared" si="13"/>
        <v>1.4801402509275237E-2</v>
      </c>
      <c r="AO24" s="112">
        <f t="shared" si="14"/>
        <v>2.1812008923897314E-2</v>
      </c>
      <c r="AP24" s="112">
        <f t="shared" si="15"/>
        <v>3.0565641163373864E-2</v>
      </c>
      <c r="AQ24" s="112">
        <f t="shared" si="16"/>
        <v>2.622239485242487E-3</v>
      </c>
      <c r="AS24" s="123">
        <f t="shared" si="17"/>
        <v>0.34957057595300872</v>
      </c>
      <c r="AT24" s="38">
        <f t="shared" si="18"/>
        <v>0.2215052260422018</v>
      </c>
      <c r="AY24" s="8">
        <f t="shared" si="19"/>
        <v>0.15862352363770088</v>
      </c>
      <c r="AZ24" s="8">
        <f t="shared" si="20"/>
        <v>0.18985546899593905</v>
      </c>
      <c r="BC24" s="30">
        <f t="shared" si="21"/>
        <v>8.1724878080873697E-2</v>
      </c>
      <c r="BD24" s="30">
        <f t="shared" si="22"/>
        <v>8.1724878080873697E-2</v>
      </c>
      <c r="BE24" s="44">
        <f t="shared" si="23"/>
        <v>7.9260213048029798E-2</v>
      </c>
      <c r="BF24" s="44">
        <f t="shared" si="24"/>
        <v>0</v>
      </c>
      <c r="BG24" s="160">
        <f t="shared" si="25"/>
        <v>1.5770360009574456</v>
      </c>
      <c r="BH24" s="160">
        <v>12.0416666666666</v>
      </c>
      <c r="BI24" s="44">
        <v>7.6356320714022374E-2</v>
      </c>
      <c r="BJ24" s="30">
        <f t="shared" si="26"/>
        <v>6.7359150566802146E-3</v>
      </c>
    </row>
    <row r="25" spans="1:62" ht="15.75">
      <c r="A25" s="108">
        <v>1984</v>
      </c>
      <c r="B25" s="112">
        <v>9.3070000000000014E-2</v>
      </c>
      <c r="C25" s="112">
        <v>2.8320000000000001E-2</v>
      </c>
      <c r="D25" s="112">
        <f t="shared" si="3"/>
        <v>2.3260000000000003E-2</v>
      </c>
      <c r="E25" s="114">
        <v>1.3830000000000002E-2</v>
      </c>
      <c r="F25" s="114">
        <v>9.4300000000000009E-3</v>
      </c>
      <c r="G25" s="112">
        <v>2.0800000000000003E-2</v>
      </c>
      <c r="H25" s="112">
        <v>1.593E-2</v>
      </c>
      <c r="I25" s="112">
        <v>4.7600000000000003E-3</v>
      </c>
      <c r="K25" s="112">
        <v>9.3070000000000014E-2</v>
      </c>
      <c r="L25" s="112">
        <v>2.8320000000000001E-2</v>
      </c>
      <c r="M25" s="112">
        <v>2.3260000000000003E-2</v>
      </c>
      <c r="N25" s="112">
        <v>2.0800000000000003E-2</v>
      </c>
      <c r="O25" s="112">
        <v>1.593E-2</v>
      </c>
      <c r="P25" s="112">
        <v>4.7600000000000003E-3</v>
      </c>
      <c r="R25" s="38">
        <v>1</v>
      </c>
      <c r="S25" s="116">
        <f t="shared" si="0"/>
        <v>1.8888888888888888</v>
      </c>
      <c r="U25" s="112">
        <v>8.4904183280893289E-2</v>
      </c>
      <c r="V25" s="112">
        <v>2.4818688930969474E-2</v>
      </c>
      <c r="W25" s="119">
        <v>2.0059856598021427E-3</v>
      </c>
      <c r="X25" s="112">
        <v>1.9390789563900054E-2</v>
      </c>
      <c r="Y25" s="112">
        <v>2.1566546330017311E-2</v>
      </c>
      <c r="Z25" s="112">
        <v>1.5706429263147692E-2</v>
      </c>
      <c r="AA25" s="112">
        <v>3.4217326188145498E-3</v>
      </c>
      <c r="AC25" s="30">
        <f t="shared" si="4"/>
        <v>0.10064855552724894</v>
      </c>
      <c r="AD25" s="30">
        <f t="shared" si="5"/>
        <v>2.6601787295238044E-2</v>
      </c>
      <c r="AE25" s="122">
        <f t="shared" si="6"/>
        <v>3.789084024070714E-3</v>
      </c>
      <c r="AF25" s="30">
        <f t="shared" si="7"/>
        <v>1.9390789563900054E-2</v>
      </c>
      <c r="AG25" s="30">
        <f t="shared" si="8"/>
        <v>2.1566546330017311E-2</v>
      </c>
      <c r="AH25" s="30">
        <f t="shared" si="9"/>
        <v>2.9667699719278972E-2</v>
      </c>
      <c r="AI25" s="30">
        <f t="shared" si="10"/>
        <v>3.4217326188145498E-3</v>
      </c>
      <c r="AJ25" s="30"/>
      <c r="AK25" s="53">
        <f t="shared" si="1"/>
        <v>9.6109027594973209E-2</v>
      </c>
      <c r="AL25" s="112">
        <f t="shared" si="11"/>
        <v>2.5401973191174751E-2</v>
      </c>
      <c r="AM25" s="112">
        <f t="shared" si="12"/>
        <v>3.6181858658715939E-3</v>
      </c>
      <c r="AN25" s="112">
        <f t="shared" si="13"/>
        <v>1.8516211380506516E-2</v>
      </c>
      <c r="AO25" s="112">
        <f t="shared" si="14"/>
        <v>2.0593835505157764E-2</v>
      </c>
      <c r="AP25" s="112">
        <f t="shared" si="15"/>
        <v>2.8329604494200713E-2</v>
      </c>
      <c r="AQ25" s="112">
        <f t="shared" si="16"/>
        <v>3.2674030239334558E-3</v>
      </c>
      <c r="AS25" s="123">
        <f t="shared" si="17"/>
        <v>0.33241196128534417</v>
      </c>
      <c r="AT25" s="38">
        <f t="shared" si="18"/>
        <v>0.20861651615387258</v>
      </c>
      <c r="AY25" s="8">
        <f t="shared" si="19"/>
        <v>0.1926583989439403</v>
      </c>
      <c r="AZ25" s="8">
        <f t="shared" si="20"/>
        <v>0.22838438360273031</v>
      </c>
      <c r="BC25" s="30">
        <f t="shared" si="21"/>
        <v>8.4904183280893289E-2</v>
      </c>
      <c r="BD25" s="30">
        <f t="shared" si="22"/>
        <v>8.4904183280893289E-2</v>
      </c>
      <c r="BE25" s="44">
        <f t="shared" si="23"/>
        <v>8.1039520899011647E-2</v>
      </c>
      <c r="BF25" s="44">
        <f t="shared" si="24"/>
        <v>0</v>
      </c>
      <c r="BG25" s="160">
        <f t="shared" si="25"/>
        <v>1.6339536998639299</v>
      </c>
      <c r="BH25" s="160">
        <v>12.709166666666601</v>
      </c>
      <c r="BI25" s="44">
        <v>7.7781681743644124E-2</v>
      </c>
      <c r="BJ25" s="30">
        <f t="shared" si="26"/>
        <v>9.9607895639000528E-3</v>
      </c>
    </row>
    <row r="26" spans="1:62" ht="15.75">
      <c r="A26" s="108">
        <v>1985</v>
      </c>
      <c r="B26" s="112">
        <v>9.6600000000000005E-2</v>
      </c>
      <c r="C26" s="112">
        <v>2.8590000000000001E-2</v>
      </c>
      <c r="D26" s="112">
        <f t="shared" si="3"/>
        <v>2.7040000000000002E-2</v>
      </c>
      <c r="E26" s="114">
        <v>1.66E-2</v>
      </c>
      <c r="F26" s="114">
        <v>1.0440000000000001E-2</v>
      </c>
      <c r="G26" s="112">
        <v>2.2000000000000002E-2</v>
      </c>
      <c r="H26" s="112">
        <v>1.4310000000000002E-2</v>
      </c>
      <c r="I26" s="112">
        <v>4.6600000000000001E-3</v>
      </c>
      <c r="K26" s="112">
        <v>9.6600000000000005E-2</v>
      </c>
      <c r="L26" s="112">
        <v>2.8590000000000001E-2</v>
      </c>
      <c r="M26" s="112">
        <v>2.7040000000000002E-2</v>
      </c>
      <c r="N26" s="112">
        <v>2.2000000000000002E-2</v>
      </c>
      <c r="O26" s="112">
        <v>1.4310000000000002E-2</v>
      </c>
      <c r="P26" s="112">
        <v>4.6600000000000001E-3</v>
      </c>
      <c r="R26" s="38">
        <v>1</v>
      </c>
      <c r="S26" s="116">
        <f t="shared" si="0"/>
        <v>1.8888888888888888</v>
      </c>
      <c r="U26" s="112">
        <v>8.84636248979771E-2</v>
      </c>
      <c r="V26" s="112">
        <v>2.420668658436121E-2</v>
      </c>
      <c r="W26" s="119">
        <v>2.0635357489995104E-3</v>
      </c>
      <c r="X26" s="112">
        <v>2.3615252253976364E-2</v>
      </c>
      <c r="Y26" s="112">
        <v>2.2378094665957641E-2</v>
      </c>
      <c r="Z26" s="112">
        <v>1.3987128564902789E-2</v>
      </c>
      <c r="AA26" s="112">
        <v>4.2764622721530397E-3</v>
      </c>
      <c r="AC26" s="30">
        <f t="shared" si="4"/>
        <v>0.1027308815092642</v>
      </c>
      <c r="AD26" s="30">
        <f t="shared" si="5"/>
        <v>2.6040940583471887E-2</v>
      </c>
      <c r="AE26" s="122">
        <f t="shared" si="6"/>
        <v>3.8977897481101862E-3</v>
      </c>
      <c r="AF26" s="30">
        <f t="shared" si="7"/>
        <v>2.3615252253976364E-2</v>
      </c>
      <c r="AG26" s="30">
        <f t="shared" si="8"/>
        <v>2.2378094665957641E-2</v>
      </c>
      <c r="AH26" s="30">
        <f t="shared" si="9"/>
        <v>2.6420131733705266E-2</v>
      </c>
      <c r="AI26" s="30">
        <f t="shared" si="10"/>
        <v>4.2764622721530397E-3</v>
      </c>
      <c r="AJ26" s="30"/>
      <c r="AK26" s="53">
        <f t="shared" si="1"/>
        <v>9.8514295158057097E-2</v>
      </c>
      <c r="AL26" s="112">
        <f t="shared" si="11"/>
        <v>2.4972090856654732E-2</v>
      </c>
      <c r="AM26" s="112">
        <f t="shared" si="12"/>
        <v>3.7378050695958268E-3</v>
      </c>
      <c r="AN26" s="112">
        <f t="shared" si="13"/>
        <v>2.2645964841354973E-2</v>
      </c>
      <c r="AO26" s="112">
        <f t="shared" si="14"/>
        <v>2.1459586354257928E-2</v>
      </c>
      <c r="AP26" s="112">
        <f t="shared" si="15"/>
        <v>2.5335718116020218E-2</v>
      </c>
      <c r="AQ26" s="112">
        <f t="shared" si="16"/>
        <v>4.1009349897692463E-3</v>
      </c>
      <c r="AS26" s="123">
        <f t="shared" si="17"/>
        <v>0.29511984163283367</v>
      </c>
      <c r="AT26" s="38">
        <f t="shared" si="18"/>
        <v>0.18143801288284458</v>
      </c>
      <c r="AY26" s="8">
        <f t="shared" si="19"/>
        <v>0.22987491109814684</v>
      </c>
      <c r="AZ26" s="8">
        <f t="shared" si="20"/>
        <v>0.26694872927953434</v>
      </c>
      <c r="BC26" s="30">
        <f t="shared" si="21"/>
        <v>8.84636248979771E-2</v>
      </c>
      <c r="BD26" s="30">
        <f t="shared" si="22"/>
        <v>8.84636248979771E-2</v>
      </c>
      <c r="BE26" s="44">
        <f t="shared" si="23"/>
        <v>8.373324454228899E-2</v>
      </c>
      <c r="BF26" s="44">
        <f t="shared" si="24"/>
        <v>0</v>
      </c>
      <c r="BG26" s="160">
        <f t="shared" si="25"/>
        <v>1.5601482666240241</v>
      </c>
      <c r="BH26" s="160">
        <v>11.373333333333299</v>
      </c>
      <c r="BI26" s="44">
        <v>7.2899054382464842E-2</v>
      </c>
      <c r="BJ26" s="30">
        <f t="shared" si="26"/>
        <v>1.3175252253976363E-2</v>
      </c>
    </row>
    <row r="27" spans="1:62" ht="15.75">
      <c r="A27" s="108">
        <v>1986</v>
      </c>
      <c r="B27" s="112">
        <v>9.2930000000000013E-2</v>
      </c>
      <c r="C27" s="112">
        <v>2.7730000000000001E-2</v>
      </c>
      <c r="D27" s="112">
        <f t="shared" si="3"/>
        <v>2.6850000000000002E-2</v>
      </c>
      <c r="E27" s="114">
        <v>1.533E-2</v>
      </c>
      <c r="F27" s="114">
        <v>1.1520000000000002E-2</v>
      </c>
      <c r="G27" s="112">
        <v>2.1500000000000002E-2</v>
      </c>
      <c r="H27" s="112">
        <v>1.0570000000000001E-2</v>
      </c>
      <c r="I27" s="112">
        <v>6.2800000000000009E-3</v>
      </c>
      <c r="K27" s="112">
        <v>9.2930000000000013E-2</v>
      </c>
      <c r="L27" s="112">
        <v>2.7730000000000001E-2</v>
      </c>
      <c r="M27" s="112">
        <v>2.6850000000000002E-2</v>
      </c>
      <c r="N27" s="112">
        <v>2.1500000000000002E-2</v>
      </c>
      <c r="O27" s="112">
        <v>1.0570000000000001E-2</v>
      </c>
      <c r="P27" s="112">
        <v>6.2800000000000009E-3</v>
      </c>
      <c r="R27" s="38">
        <v>1</v>
      </c>
      <c r="S27" s="116">
        <f t="shared" si="0"/>
        <v>1.8888888888888888</v>
      </c>
      <c r="U27" s="112">
        <v>8.3860183259299462E-2</v>
      </c>
      <c r="V27" s="112">
        <v>2.4326859309767062E-2</v>
      </c>
      <c r="W27" s="119">
        <v>1.986658765053469E-3</v>
      </c>
      <c r="X27" s="112">
        <v>2.264665979457231E-2</v>
      </c>
      <c r="Y27" s="112">
        <v>2.050802723250935E-2</v>
      </c>
      <c r="Z27" s="112">
        <v>1.0611307583107705E-2</v>
      </c>
      <c r="AA27" s="112">
        <v>5.7673276681046376E-3</v>
      </c>
      <c r="AC27" s="30">
        <f t="shared" si="4"/>
        <v>9.5058373897537671E-2</v>
      </c>
      <c r="AD27" s="30">
        <f t="shared" si="5"/>
        <v>2.6092778212036809E-2</v>
      </c>
      <c r="AE27" s="122">
        <f t="shared" si="6"/>
        <v>3.7525776673232192E-3</v>
      </c>
      <c r="AF27" s="30">
        <f t="shared" si="7"/>
        <v>2.264665979457231E-2</v>
      </c>
      <c r="AG27" s="30">
        <f t="shared" si="8"/>
        <v>2.050802723250935E-2</v>
      </c>
      <c r="AH27" s="30">
        <f t="shared" si="9"/>
        <v>2.0043580990314554E-2</v>
      </c>
      <c r="AI27" s="30">
        <f t="shared" si="10"/>
        <v>5.7673276681046376E-3</v>
      </c>
      <c r="AJ27" s="30"/>
      <c r="AK27" s="53">
        <f t="shared" si="1"/>
        <v>9.1968723539577815E-2</v>
      </c>
      <c r="AL27" s="112">
        <f t="shared" si="11"/>
        <v>2.524469341700462E-2</v>
      </c>
      <c r="AM27" s="112">
        <f t="shared" si="12"/>
        <v>3.6306088974217428E-3</v>
      </c>
      <c r="AN27" s="112">
        <f t="shared" si="13"/>
        <v>2.1910583027507945E-2</v>
      </c>
      <c r="AO27" s="112">
        <f t="shared" si="14"/>
        <v>1.9841461720371822E-2</v>
      </c>
      <c r="AP27" s="112">
        <f t="shared" si="15"/>
        <v>1.9392111218190389E-2</v>
      </c>
      <c r="AQ27" s="112">
        <f t="shared" si="16"/>
        <v>5.5798741565030391E-3</v>
      </c>
      <c r="AS27" s="123">
        <f t="shared" si="17"/>
        <v>0.25033206104795547</v>
      </c>
      <c r="AT27" s="38">
        <f t="shared" si="18"/>
        <v>0.1502258385151353</v>
      </c>
      <c r="AY27" s="8">
        <f t="shared" si="19"/>
        <v>0.23823950343378361</v>
      </c>
      <c r="AZ27" s="8">
        <f t="shared" si="20"/>
        <v>0.27005259128218001</v>
      </c>
      <c r="BC27" s="30">
        <f t="shared" si="21"/>
        <v>8.3860183259299462E-2</v>
      </c>
      <c r="BD27" s="30">
        <f t="shared" si="22"/>
        <v>8.3860183259299462E-2</v>
      </c>
      <c r="BE27" s="44">
        <f t="shared" si="23"/>
        <v>8.0347052770310984E-2</v>
      </c>
      <c r="BF27" s="44">
        <f t="shared" si="24"/>
        <v>0</v>
      </c>
      <c r="BG27" s="160">
        <f t="shared" si="25"/>
        <v>1.4614325824439811</v>
      </c>
      <c r="BH27" s="160">
        <v>9.0208333333333304</v>
      </c>
      <c r="BI27" s="44">
        <v>6.1725962878476551E-2</v>
      </c>
      <c r="BJ27" s="30">
        <f t="shared" si="26"/>
        <v>1.1126659794572308E-2</v>
      </c>
    </row>
    <row r="28" spans="1:62" ht="15.75">
      <c r="A28" s="108">
        <v>1987</v>
      </c>
      <c r="B28" s="112">
        <v>0.10150000000000001</v>
      </c>
      <c r="C28" s="112">
        <v>2.7280000000000002E-2</v>
      </c>
      <c r="D28" s="112">
        <f t="shared" si="3"/>
        <v>3.49E-2</v>
      </c>
      <c r="E28" s="114">
        <v>2.2699999999999998E-2</v>
      </c>
      <c r="F28" s="114">
        <v>1.2200000000000003E-2</v>
      </c>
      <c r="G28" s="112">
        <v>2.0330000000000001E-2</v>
      </c>
      <c r="H28" s="112">
        <v>1.0020000000000001E-2</v>
      </c>
      <c r="I28" s="112">
        <v>8.9700000000000005E-3</v>
      </c>
      <c r="K28" s="112">
        <v>0.10150000000000001</v>
      </c>
      <c r="L28" s="112">
        <v>2.7280000000000002E-2</v>
      </c>
      <c r="M28" s="112">
        <v>3.49E-2</v>
      </c>
      <c r="N28" s="112">
        <v>2.0330000000000001E-2</v>
      </c>
      <c r="O28" s="112">
        <v>1.0020000000000001E-2</v>
      </c>
      <c r="P28" s="112">
        <v>8.9700000000000005E-3</v>
      </c>
      <c r="R28" s="38">
        <v>1</v>
      </c>
      <c r="S28" s="116">
        <f t="shared" si="0"/>
        <v>1.8888888888888888</v>
      </c>
      <c r="U28" s="112">
        <v>9.5966737965709231E-2</v>
      </c>
      <c r="V28" s="112">
        <v>2.3086300947925423E-2</v>
      </c>
      <c r="W28" s="119">
        <v>2.9260491844282713E-3</v>
      </c>
      <c r="X28" s="112">
        <v>3.404286657096145E-2</v>
      </c>
      <c r="Y28" s="112">
        <v>2.0544164906961461E-2</v>
      </c>
      <c r="Z28" s="112">
        <v>9.9412810592298343E-3</v>
      </c>
      <c r="AA28" s="112">
        <v>8.3521263629372944E-3</v>
      </c>
      <c r="AC28" s="30">
        <f t="shared" si="4"/>
        <v>0.10740436673126712</v>
      </c>
      <c r="AD28" s="30">
        <f t="shared" si="5"/>
        <v>2.5687233556306109E-2</v>
      </c>
      <c r="AE28" s="122">
        <f t="shared" si="6"/>
        <v>5.5269817928089568E-3</v>
      </c>
      <c r="AF28" s="30">
        <f t="shared" si="7"/>
        <v>3.404286657096145E-2</v>
      </c>
      <c r="AG28" s="30">
        <f t="shared" si="8"/>
        <v>2.0544164906961461E-2</v>
      </c>
      <c r="AH28" s="30">
        <f t="shared" si="9"/>
        <v>1.8777975334100798E-2</v>
      </c>
      <c r="AI28" s="30">
        <f t="shared" si="10"/>
        <v>8.3521263629372944E-3</v>
      </c>
      <c r="AJ28" s="30"/>
      <c r="AK28" s="53">
        <f t="shared" si="1"/>
        <v>0.10384127350690607</v>
      </c>
      <c r="AL28" s="112">
        <f t="shared" si="11"/>
        <v>2.4835070738140085E-2</v>
      </c>
      <c r="AM28" s="112">
        <f t="shared" si="12"/>
        <v>5.3436265720068271E-3</v>
      </c>
      <c r="AN28" s="112">
        <f t="shared" si="13"/>
        <v>3.2913509256092537E-2</v>
      </c>
      <c r="AO28" s="112">
        <f t="shared" si="14"/>
        <v>1.9862621157783148E-2</v>
      </c>
      <c r="AP28" s="112">
        <f t="shared" si="15"/>
        <v>1.8155024157007964E-2</v>
      </c>
      <c r="AQ28" s="112">
        <f t="shared" si="16"/>
        <v>8.0750481978823386E-3</v>
      </c>
      <c r="AS28" s="123">
        <f t="shared" si="17"/>
        <v>0.22629393819454641</v>
      </c>
      <c r="AT28" s="38">
        <f t="shared" si="18"/>
        <v>0.13408114640987226</v>
      </c>
      <c r="AY28" s="8">
        <f t="shared" si="19"/>
        <v>0.31695979974574934</v>
      </c>
      <c r="AZ28" s="8">
        <f t="shared" si="20"/>
        <v>0.35473610224331709</v>
      </c>
      <c r="BC28" s="30">
        <f t="shared" si="21"/>
        <v>9.5966737965709231E-2</v>
      </c>
      <c r="BD28" s="30">
        <f t="shared" si="22"/>
        <v>9.5966737965709231E-2</v>
      </c>
      <c r="BE28" s="44">
        <f t="shared" si="23"/>
        <v>8.7558715000916554E-2</v>
      </c>
      <c r="BF28" s="44">
        <f t="shared" si="24"/>
        <v>0</v>
      </c>
      <c r="BG28" s="160">
        <f t="shared" si="25"/>
        <v>1.6258370555896935</v>
      </c>
      <c r="BH28" s="160">
        <v>9.3758333333333308</v>
      </c>
      <c r="BI28" s="44">
        <v>5.7667730607435949E-2</v>
      </c>
      <c r="BJ28" s="30">
        <f t="shared" si="26"/>
        <v>2.1842866570961447E-2</v>
      </c>
    </row>
    <row r="29" spans="1:62" ht="15.75">
      <c r="A29" s="108">
        <v>1988</v>
      </c>
      <c r="B29" s="112">
        <v>0.11631000000000001</v>
      </c>
      <c r="C29" s="112">
        <v>3.6840000000000005E-2</v>
      </c>
      <c r="D29" s="112">
        <f t="shared" si="3"/>
        <v>3.8130000000000004E-2</v>
      </c>
      <c r="E29" s="114">
        <v>2.6730000000000004E-2</v>
      </c>
      <c r="F29" s="114">
        <v>1.14E-2</v>
      </c>
      <c r="G29" s="112">
        <v>2.0210000000000002E-2</v>
      </c>
      <c r="H29" s="112">
        <v>1.1680000000000001E-2</v>
      </c>
      <c r="I29" s="112">
        <v>9.4500000000000001E-3</v>
      </c>
      <c r="K29" s="112">
        <v>0.11631000000000001</v>
      </c>
      <c r="L29" s="112">
        <v>3.6840000000000005E-2</v>
      </c>
      <c r="M29" s="112">
        <v>3.8130000000000004E-2</v>
      </c>
      <c r="N29" s="112">
        <v>2.0210000000000002E-2</v>
      </c>
      <c r="O29" s="112">
        <v>1.1680000000000001E-2</v>
      </c>
      <c r="P29" s="112">
        <v>9.4500000000000001E-3</v>
      </c>
      <c r="R29" s="38">
        <v>1</v>
      </c>
      <c r="S29" s="116">
        <f t="shared" si="0"/>
        <v>1.8888888888888888</v>
      </c>
      <c r="U29" s="112">
        <v>0.11210743574847949</v>
      </c>
      <c r="V29" s="112">
        <v>3.2942283420045883E-2</v>
      </c>
      <c r="W29" s="119">
        <v>5.9531510091734366E-3</v>
      </c>
      <c r="X29" s="112">
        <v>3.7841397924595323E-2</v>
      </c>
      <c r="Y29" s="112">
        <v>2.0233742865137853E-2</v>
      </c>
      <c r="Z29" s="112">
        <v>1.2404729754880035E-2</v>
      </c>
      <c r="AA29" s="112">
        <v>8.6852860499377869E-3</v>
      </c>
      <c r="AC29" s="30">
        <f t="shared" si="4"/>
        <v>0.12842555624931107</v>
      </c>
      <c r="AD29" s="30">
        <f t="shared" si="5"/>
        <v>3.8233973205977823E-2</v>
      </c>
      <c r="AE29" s="122">
        <f t="shared" si="6"/>
        <v>1.124484079510538E-2</v>
      </c>
      <c r="AF29" s="30">
        <f t="shared" si="7"/>
        <v>3.7841397924595323E-2</v>
      </c>
      <c r="AG29" s="30">
        <f t="shared" si="8"/>
        <v>2.0233742865137853E-2</v>
      </c>
      <c r="AH29" s="30">
        <f t="shared" si="9"/>
        <v>2.3431156203662287E-2</v>
      </c>
      <c r="AI29" s="30">
        <f t="shared" si="10"/>
        <v>8.6852860499377869E-3</v>
      </c>
      <c r="AJ29" s="30"/>
      <c r="AK29" s="53">
        <f t="shared" si="1"/>
        <v>0.12243197848215744</v>
      </c>
      <c r="AL29" s="112">
        <f t="shared" si="11"/>
        <v>3.6449606461149919E-2</v>
      </c>
      <c r="AM29" s="112">
        <f t="shared" si="12"/>
        <v>1.07200478352533E-2</v>
      </c>
      <c r="AN29" s="112">
        <f t="shared" si="13"/>
        <v>3.6075352536880025E-2</v>
      </c>
      <c r="AO29" s="112">
        <f t="shared" si="14"/>
        <v>1.9289440851390928E-2</v>
      </c>
      <c r="AP29" s="112">
        <f t="shared" si="15"/>
        <v>2.2337631978559098E-2</v>
      </c>
      <c r="AQ29" s="112">
        <f t="shared" si="16"/>
        <v>8.2799466541774829E-3</v>
      </c>
      <c r="AS29" s="123">
        <f t="shared" si="17"/>
        <v>0.27000854044542</v>
      </c>
      <c r="AT29" s="38">
        <f t="shared" si="18"/>
        <v>0.16375257039364099</v>
      </c>
      <c r="AY29" s="8">
        <f t="shared" si="19"/>
        <v>0.29465628983638004</v>
      </c>
      <c r="AZ29" s="8">
        <f t="shared" si="20"/>
        <v>0.33754583424327911</v>
      </c>
      <c r="BC29" s="30">
        <f t="shared" si="21"/>
        <v>0.11210743574847949</v>
      </c>
      <c r="BD29" s="30">
        <f t="shared" si="22"/>
        <v>0.11210743574847951</v>
      </c>
      <c r="BE29" s="44">
        <f t="shared" si="23"/>
        <v>0.10155797299864668</v>
      </c>
      <c r="BF29" s="44">
        <f t="shared" si="24"/>
        <v>0</v>
      </c>
      <c r="BG29" s="160">
        <f t="shared" si="25"/>
        <v>1.6638249296779217</v>
      </c>
      <c r="BH29" s="160">
        <v>9.7100000000000009</v>
      </c>
      <c r="BI29" s="44">
        <v>5.8359505419116629E-2</v>
      </c>
      <c r="BJ29" s="30">
        <f t="shared" si="26"/>
        <v>2.6441397924595322E-2</v>
      </c>
    </row>
    <row r="30" spans="1:62" ht="15.75">
      <c r="A30" s="108">
        <v>1989</v>
      </c>
      <c r="B30" s="112">
        <v>0.11501000000000001</v>
      </c>
      <c r="C30" s="112">
        <v>3.7560000000000003E-2</v>
      </c>
      <c r="D30" s="112">
        <f t="shared" si="3"/>
        <v>3.6930000000000004E-2</v>
      </c>
      <c r="E30" s="114">
        <v>2.6000000000000002E-2</v>
      </c>
      <c r="F30" s="114">
        <v>1.093E-2</v>
      </c>
      <c r="G30" s="112">
        <v>1.9280000000000002E-2</v>
      </c>
      <c r="H30" s="112">
        <v>1.0290000000000001E-2</v>
      </c>
      <c r="I30" s="112">
        <v>1.0950000000000001E-2</v>
      </c>
      <c r="K30" s="112">
        <v>0.11501000000000001</v>
      </c>
      <c r="L30" s="112">
        <v>3.7560000000000003E-2</v>
      </c>
      <c r="M30" s="112">
        <v>3.6930000000000004E-2</v>
      </c>
      <c r="N30" s="112">
        <v>1.9280000000000002E-2</v>
      </c>
      <c r="O30" s="112">
        <v>1.0290000000000001E-2</v>
      </c>
      <c r="P30" s="112">
        <v>1.0950000000000001E-2</v>
      </c>
      <c r="R30" s="38">
        <v>1</v>
      </c>
      <c r="S30" s="116">
        <f t="shared" si="0"/>
        <v>1.8888888888888888</v>
      </c>
      <c r="U30" s="112">
        <v>0.11094438179307504</v>
      </c>
      <c r="V30" s="112">
        <v>3.3863264309134611E-2</v>
      </c>
      <c r="W30" s="119">
        <v>5.5319978084347431E-3</v>
      </c>
      <c r="X30" s="112">
        <v>3.743531677145269E-2</v>
      </c>
      <c r="Y30" s="112">
        <v>1.9303253768107868E-2</v>
      </c>
      <c r="Z30" s="112">
        <v>1.015127543362134E-2</v>
      </c>
      <c r="AA30" s="112">
        <v>1.0191270681088721E-2</v>
      </c>
      <c r="AC30" s="30">
        <f t="shared" si="4"/>
        <v>0.1248850682896773</v>
      </c>
      <c r="AD30" s="30">
        <f t="shared" si="5"/>
        <v>3.878059569440994E-2</v>
      </c>
      <c r="AE30" s="122">
        <f t="shared" si="6"/>
        <v>1.0449329193710071E-2</v>
      </c>
      <c r="AF30" s="30">
        <f t="shared" si="7"/>
        <v>3.743531677145269E-2</v>
      </c>
      <c r="AG30" s="30">
        <f t="shared" si="8"/>
        <v>1.9303253768107868E-2</v>
      </c>
      <c r="AH30" s="30">
        <f t="shared" si="9"/>
        <v>1.9174631374618084E-2</v>
      </c>
      <c r="AI30" s="30">
        <f t="shared" si="10"/>
        <v>1.0191270681088721E-2</v>
      </c>
      <c r="AJ30" s="30"/>
      <c r="AK30" s="53">
        <f t="shared" si="1"/>
        <v>0.11987178314545677</v>
      </c>
      <c r="AL30" s="112">
        <f t="shared" si="11"/>
        <v>3.7223818835964019E-2</v>
      </c>
      <c r="AM30" s="112">
        <f t="shared" si="12"/>
        <v>1.0029859776498513E-2</v>
      </c>
      <c r="AN30" s="112">
        <f t="shared" si="13"/>
        <v>3.5932543701703519E-2</v>
      </c>
      <c r="AO30" s="112">
        <f t="shared" si="14"/>
        <v>1.8528359565973911E-2</v>
      </c>
      <c r="AP30" s="112">
        <f t="shared" si="15"/>
        <v>1.840490048578753E-2</v>
      </c>
      <c r="AQ30" s="112">
        <f t="shared" si="16"/>
        <v>9.7821605560277931E-3</v>
      </c>
      <c r="AS30" s="123">
        <f t="shared" si="17"/>
        <v>0.23720978795970921</v>
      </c>
      <c r="AT30" s="38">
        <f t="shared" si="18"/>
        <v>0.14136158125886283</v>
      </c>
      <c r="AY30" s="8">
        <f t="shared" si="19"/>
        <v>0.29975814790459626</v>
      </c>
      <c r="AZ30" s="8">
        <f t="shared" si="20"/>
        <v>0.33742417747006037</v>
      </c>
      <c r="BC30" s="30">
        <f t="shared" si="21"/>
        <v>0.11094438179307504</v>
      </c>
      <c r="BD30" s="30">
        <f t="shared" si="22"/>
        <v>0.11094438179307504</v>
      </c>
      <c r="BE30" s="44">
        <f t="shared" si="23"/>
        <v>0.102793294974307</v>
      </c>
      <c r="BF30" s="44">
        <f t="shared" si="24"/>
        <v>0</v>
      </c>
      <c r="BG30" s="160">
        <f t="shared" si="25"/>
        <v>1.4440985451190653</v>
      </c>
      <c r="BH30" s="160">
        <v>9.2575000000000003</v>
      </c>
      <c r="BI30" s="44">
        <v>6.4105735936716993E-2</v>
      </c>
      <c r="BJ30" s="30">
        <f t="shared" si="26"/>
        <v>2.6505316771452687E-2</v>
      </c>
    </row>
    <row r="31" spans="1:62" ht="15.75">
      <c r="A31" s="109">
        <v>1990</v>
      </c>
      <c r="B31" s="112">
        <v>0.11689000000000002</v>
      </c>
      <c r="C31" s="112">
        <v>3.7850000000000002E-2</v>
      </c>
      <c r="D31" s="112">
        <f t="shared" si="3"/>
        <v>3.8000000000000006E-2</v>
      </c>
      <c r="E31" s="114">
        <v>2.7130000000000008E-2</v>
      </c>
      <c r="F31" s="114">
        <v>1.0869999999999999E-2</v>
      </c>
      <c r="G31" s="112">
        <v>1.8870000000000001E-2</v>
      </c>
      <c r="H31" s="112">
        <v>1.026E-2</v>
      </c>
      <c r="I31" s="112">
        <v>1.191E-2</v>
      </c>
      <c r="K31" s="112">
        <v>0.1169</v>
      </c>
      <c r="L31" s="112">
        <v>3.7850000000000002E-2</v>
      </c>
      <c r="M31" s="112">
        <v>3.8000000000000006E-2</v>
      </c>
      <c r="N31" s="112">
        <v>1.8870000000000001E-2</v>
      </c>
      <c r="O31" s="112">
        <v>1.026E-2</v>
      </c>
      <c r="P31" s="112">
        <v>1.191E-2</v>
      </c>
      <c r="R31" s="38">
        <v>1</v>
      </c>
      <c r="S31" s="116">
        <f t="shared" si="0"/>
        <v>1.8888888888888888</v>
      </c>
      <c r="U31" s="112">
        <v>0.1118342291047812</v>
      </c>
      <c r="V31" s="112">
        <v>3.4309493886131623E-2</v>
      </c>
      <c r="W31" s="119">
        <v>5.5675338712782201E-3</v>
      </c>
      <c r="X31" s="112">
        <v>3.7185698619185373E-2</v>
      </c>
      <c r="Y31" s="112">
        <v>1.871910475393572E-2</v>
      </c>
      <c r="Z31" s="112">
        <v>9.9716113906936511E-3</v>
      </c>
      <c r="AA31" s="112">
        <v>1.164831991663179E-2</v>
      </c>
      <c r="AC31" s="30">
        <f t="shared" si="4"/>
        <v>0.12564680213277538</v>
      </c>
      <c r="AD31" s="30">
        <f t="shared" si="5"/>
        <v>3.9258412882823376E-2</v>
      </c>
      <c r="AE31" s="122">
        <f t="shared" si="6"/>
        <v>1.0516452867969971E-2</v>
      </c>
      <c r="AF31" s="30">
        <f t="shared" si="7"/>
        <v>3.7185698619185373E-2</v>
      </c>
      <c r="AG31" s="30">
        <f t="shared" si="8"/>
        <v>1.871910475393572E-2</v>
      </c>
      <c r="AH31" s="30">
        <f t="shared" si="9"/>
        <v>1.8835265960199118E-2</v>
      </c>
      <c r="AI31" s="30">
        <f t="shared" si="10"/>
        <v>1.164831991663179E-2</v>
      </c>
      <c r="AJ31" s="30"/>
      <c r="AK31" s="53">
        <f t="shared" si="1"/>
        <v>0.12064744692413491</v>
      </c>
      <c r="AL31" s="112">
        <f t="shared" si="11"/>
        <v>3.7696361580305551E-2</v>
      </c>
      <c r="AM31" s="112">
        <f t="shared" si="12"/>
        <v>1.0098014176897282E-2</v>
      </c>
      <c r="AN31" s="112">
        <f t="shared" si="13"/>
        <v>3.5706118455399692E-2</v>
      </c>
      <c r="AO31" s="112">
        <f t="shared" si="14"/>
        <v>1.7974291099595498E-2</v>
      </c>
      <c r="AP31" s="112">
        <f t="shared" si="15"/>
        <v>1.8085830372616529E-2</v>
      </c>
      <c r="AQ31" s="112">
        <f t="shared" si="16"/>
        <v>1.1184845416217641E-2</v>
      </c>
      <c r="AS31" s="123">
        <f t="shared" si="17"/>
        <v>0.23360498102571761</v>
      </c>
      <c r="AT31" s="38">
        <f t="shared" si="18"/>
        <v>0.13894802500415798</v>
      </c>
      <c r="AY31" s="8">
        <f t="shared" si="19"/>
        <v>0.29595419849913845</v>
      </c>
      <c r="AZ31" s="8">
        <f t="shared" si="20"/>
        <v>0.33250730940654005</v>
      </c>
      <c r="BC31" s="30">
        <f t="shared" si="21"/>
        <v>0.1118342291047812</v>
      </c>
      <c r="BD31" s="30">
        <f t="shared" si="22"/>
        <v>0.1118342291047812</v>
      </c>
      <c r="BE31" s="44">
        <f t="shared" si="23"/>
        <v>0.10322466671068267</v>
      </c>
      <c r="BF31" s="44">
        <f t="shared" si="24"/>
        <v>0</v>
      </c>
      <c r="BG31" s="160">
        <f t="shared" si="25"/>
        <v>1.4862473825260716</v>
      </c>
      <c r="BH31" s="160">
        <v>9.3216666666666601</v>
      </c>
      <c r="BI31" s="44">
        <v>6.2719482478235014E-2</v>
      </c>
      <c r="BJ31" s="30">
        <f t="shared" si="26"/>
        <v>2.6315698619185375E-2</v>
      </c>
    </row>
    <row r="32" spans="1:62" ht="15.75">
      <c r="A32" s="108">
        <v>1991</v>
      </c>
      <c r="B32" s="112">
        <v>0.11177000000000001</v>
      </c>
      <c r="C32" s="112">
        <v>3.6310000000000002E-2</v>
      </c>
      <c r="D32" s="112">
        <f t="shared" si="3"/>
        <v>3.9390000000000001E-2</v>
      </c>
      <c r="E32" s="114">
        <v>2.7020000000000002E-2</v>
      </c>
      <c r="F32" s="114">
        <v>1.2370000000000001E-2</v>
      </c>
      <c r="G32" s="112">
        <v>1.8180000000000002E-2</v>
      </c>
      <c r="H32" s="112">
        <v>9.0200000000000002E-3</v>
      </c>
      <c r="I32" s="112">
        <v>8.8700000000000011E-3</v>
      </c>
      <c r="K32" s="112">
        <v>0.11177000000000001</v>
      </c>
      <c r="L32" s="112">
        <v>3.6310000000000002E-2</v>
      </c>
      <c r="M32" s="112">
        <v>3.9390000000000001E-2</v>
      </c>
      <c r="N32" s="112">
        <v>1.8180000000000002E-2</v>
      </c>
      <c r="O32" s="112">
        <v>9.0200000000000002E-3</v>
      </c>
      <c r="P32" s="112">
        <v>8.8700000000000011E-3</v>
      </c>
      <c r="R32" s="38">
        <v>1</v>
      </c>
      <c r="S32" s="116">
        <f t="shared" si="0"/>
        <v>1.8888888888888888</v>
      </c>
      <c r="U32" s="112">
        <v>0.10674095914498168</v>
      </c>
      <c r="V32" s="112">
        <v>3.3608422542312916E-2</v>
      </c>
      <c r="W32" s="119">
        <v>4.6552717915180281E-3</v>
      </c>
      <c r="X32" s="112">
        <v>3.8186989685251249E-2</v>
      </c>
      <c r="Y32" s="112">
        <v>1.7974491365931579E-2</v>
      </c>
      <c r="Z32" s="112">
        <v>8.6907528084073701E-3</v>
      </c>
      <c r="AA32" s="112">
        <v>8.2802990903457531E-3</v>
      </c>
      <c r="AC32" s="30">
        <f t="shared" si="4"/>
        <v>0.11860408846996032</v>
      </c>
      <c r="AD32" s="30">
        <f t="shared" si="5"/>
        <v>3.7746441912551165E-2</v>
      </c>
      <c r="AE32" s="122">
        <f t="shared" si="6"/>
        <v>8.793291161756275E-3</v>
      </c>
      <c r="AF32" s="30">
        <f t="shared" si="7"/>
        <v>3.8186989685251249E-2</v>
      </c>
      <c r="AG32" s="30">
        <f t="shared" si="8"/>
        <v>1.7974491365931579E-2</v>
      </c>
      <c r="AH32" s="30">
        <f t="shared" si="9"/>
        <v>1.6415866415880588E-2</v>
      </c>
      <c r="AI32" s="30">
        <f t="shared" si="10"/>
        <v>8.2802990903457531E-3</v>
      </c>
      <c r="AJ32" s="30"/>
      <c r="AK32" s="53">
        <f t="shared" si="1"/>
        <v>0.11452810215336931</v>
      </c>
      <c r="AL32" s="112">
        <f t="shared" si="11"/>
        <v>3.6449235528518927E-2</v>
      </c>
      <c r="AM32" s="112">
        <f t="shared" si="12"/>
        <v>8.4910980846415914E-3</v>
      </c>
      <c r="AN32" s="112">
        <f t="shared" si="13"/>
        <v>3.6874643294525354E-2</v>
      </c>
      <c r="AO32" s="112">
        <f t="shared" si="14"/>
        <v>1.7356774204572704E-2</v>
      </c>
      <c r="AP32" s="112">
        <f t="shared" si="15"/>
        <v>1.5851713461717779E-2</v>
      </c>
      <c r="AQ32" s="112">
        <f t="shared" si="16"/>
        <v>7.9957356640345378E-3</v>
      </c>
      <c r="AS32" s="123">
        <f t="shared" si="17"/>
        <v>0.21254880757354125</v>
      </c>
      <c r="AT32" s="38">
        <f t="shared" si="18"/>
        <v>0.12503189691033284</v>
      </c>
      <c r="AY32" s="8">
        <f t="shared" si="19"/>
        <v>0.32197026407671542</v>
      </c>
      <c r="AZ32" s="8">
        <f t="shared" si="20"/>
        <v>0.35775385560648276</v>
      </c>
      <c r="BC32" s="30">
        <f t="shared" si="21"/>
        <v>0.10674095914498168</v>
      </c>
      <c r="BD32" s="30">
        <f t="shared" si="22"/>
        <v>0.10674095914498166</v>
      </c>
      <c r="BE32" s="44">
        <f t="shared" si="23"/>
        <v>9.7421540269200302E-2</v>
      </c>
      <c r="BF32" s="44">
        <f t="shared" si="24"/>
        <v>0</v>
      </c>
      <c r="BG32" s="160">
        <f t="shared" si="25"/>
        <v>1.5648964313238092</v>
      </c>
      <c r="BH32" s="160">
        <v>8.7691666666666599</v>
      </c>
      <c r="BI32" s="44">
        <v>5.6036722246522515E-2</v>
      </c>
      <c r="BJ32" s="30">
        <f t="shared" si="26"/>
        <v>2.581698968525125E-2</v>
      </c>
    </row>
    <row r="33" spans="1:62" ht="15.75">
      <c r="A33" s="108">
        <v>1992</v>
      </c>
      <c r="B33" s="112">
        <v>0.12194000000000001</v>
      </c>
      <c r="C33" s="112">
        <v>4.5170000000000002E-2</v>
      </c>
      <c r="D33" s="112">
        <f t="shared" si="3"/>
        <v>3.9850000000000003E-2</v>
      </c>
      <c r="E33" s="114">
        <v>2.8430000000000004E-2</v>
      </c>
      <c r="F33" s="114">
        <v>1.1420000000000001E-2</v>
      </c>
      <c r="G33" s="112">
        <v>1.7380000000000003E-2</v>
      </c>
      <c r="H33" s="112">
        <v>8.1900000000000011E-3</v>
      </c>
      <c r="I33" s="112">
        <v>1.1350000000000001E-2</v>
      </c>
      <c r="K33" s="112">
        <v>0.12195000000000002</v>
      </c>
      <c r="L33" s="112">
        <v>4.5170000000000002E-2</v>
      </c>
      <c r="M33" s="112">
        <v>3.9850000000000003E-2</v>
      </c>
      <c r="N33" s="112">
        <v>1.7380000000000003E-2</v>
      </c>
      <c r="O33" s="112">
        <v>8.1900000000000011E-3</v>
      </c>
      <c r="P33" s="112">
        <v>1.1350000000000001E-2</v>
      </c>
      <c r="R33" s="38">
        <v>1</v>
      </c>
      <c r="S33" s="116">
        <f t="shared" si="0"/>
        <v>1.8888888888888888</v>
      </c>
      <c r="U33" s="112">
        <v>0.11654614788774355</v>
      </c>
      <c r="V33" s="112">
        <v>4.1894365720048642E-2</v>
      </c>
      <c r="W33" s="119">
        <v>5.7684317131506914E-3</v>
      </c>
      <c r="X33" s="112">
        <v>3.8338395545591465E-2</v>
      </c>
      <c r="Y33" s="112">
        <v>1.7749213519712731E-2</v>
      </c>
      <c r="Z33" s="112">
        <v>8.4897154447334689E-3</v>
      </c>
      <c r="AA33" s="112">
        <v>1.0074456351068331E-2</v>
      </c>
      <c r="AC33" s="30">
        <f t="shared" si="4"/>
        <v>0.12922005516594057</v>
      </c>
      <c r="AD33" s="30">
        <f t="shared" si="5"/>
        <v>4.7021860576182593E-2</v>
      </c>
      <c r="AE33" s="122">
        <f t="shared" si="6"/>
        <v>1.0895926569284639E-2</v>
      </c>
      <c r="AF33" s="30">
        <f t="shared" si="7"/>
        <v>3.8338395545591465E-2</v>
      </c>
      <c r="AG33" s="30">
        <f t="shared" si="8"/>
        <v>1.7749213519712731E-2</v>
      </c>
      <c r="AH33" s="30">
        <f t="shared" si="9"/>
        <v>1.6036129173385441E-2</v>
      </c>
      <c r="AI33" s="30">
        <f t="shared" si="10"/>
        <v>1.0074456351068331E-2</v>
      </c>
      <c r="AJ33" s="30"/>
      <c r="AK33" s="53">
        <f t="shared" si="1"/>
        <v>0.12448685028440318</v>
      </c>
      <c r="AL33" s="112">
        <f t="shared" si="11"/>
        <v>4.5299495578486629E-2</v>
      </c>
      <c r="AM33" s="112">
        <f t="shared" si="12"/>
        <v>1.0496819381469381E-2</v>
      </c>
      <c r="AN33" s="112">
        <f t="shared" si="13"/>
        <v>3.6934097422411792E-2</v>
      </c>
      <c r="AO33" s="112">
        <f t="shared" si="14"/>
        <v>1.7099077099579883E-2</v>
      </c>
      <c r="AP33" s="112">
        <f t="shared" si="15"/>
        <v>1.5448741365920412E-2</v>
      </c>
      <c r="AQ33" s="112">
        <f t="shared" si="16"/>
        <v>9.7054388180044665E-3</v>
      </c>
      <c r="AS33" s="123">
        <f t="shared" si="17"/>
        <v>0.20842009166521974</v>
      </c>
      <c r="AT33" s="38">
        <f t="shared" si="18"/>
        <v>0.12233906839733141</v>
      </c>
      <c r="AY33" s="8">
        <f t="shared" si="19"/>
        <v>0.29669075358587671</v>
      </c>
      <c r="AZ33" s="8">
        <f t="shared" si="20"/>
        <v>0.32895463505596723</v>
      </c>
      <c r="BC33" s="30">
        <f t="shared" si="21"/>
        <v>0.11654614788774355</v>
      </c>
      <c r="BD33" s="30">
        <f t="shared" si="22"/>
        <v>0.11654614788774356</v>
      </c>
      <c r="BE33" s="44">
        <f t="shared" si="23"/>
        <v>0.10421098973151006</v>
      </c>
      <c r="BF33" s="44">
        <f t="shared" si="24"/>
        <v>0</v>
      </c>
      <c r="BG33" s="160">
        <f t="shared" si="25"/>
        <v>1.8458449812546414</v>
      </c>
      <c r="BH33" s="160">
        <v>8.1399999999999899</v>
      </c>
      <c r="BI33" s="44">
        <v>4.4099044517092338E-2</v>
      </c>
      <c r="BJ33" s="30">
        <f t="shared" si="26"/>
        <v>2.6918395545591466E-2</v>
      </c>
    </row>
    <row r="34" spans="1:62" ht="15.75">
      <c r="A34" s="108">
        <v>1993</v>
      </c>
      <c r="B34" s="112">
        <v>0.12464</v>
      </c>
      <c r="C34" s="112">
        <v>4.8010000000000004E-2</v>
      </c>
      <c r="D34" s="112">
        <f t="shared" si="3"/>
        <v>4.018E-2</v>
      </c>
      <c r="E34" s="114">
        <v>2.8979999999999999E-2</v>
      </c>
      <c r="F34" s="114">
        <v>1.12E-2</v>
      </c>
      <c r="G34" s="112">
        <v>1.736E-2</v>
      </c>
      <c r="H34" s="112">
        <v>7.7100000000000007E-3</v>
      </c>
      <c r="I34" s="112">
        <v>1.1380000000000001E-2</v>
      </c>
      <c r="K34" s="112">
        <v>0.12464000000000001</v>
      </c>
      <c r="L34" s="112">
        <v>4.8010000000000004E-2</v>
      </c>
      <c r="M34" s="112">
        <v>4.018E-2</v>
      </c>
      <c r="N34" s="112">
        <v>1.736E-2</v>
      </c>
      <c r="O34" s="112">
        <v>7.7100000000000007E-3</v>
      </c>
      <c r="P34" s="112">
        <v>1.1380000000000001E-2</v>
      </c>
      <c r="R34" s="38">
        <v>1</v>
      </c>
      <c r="S34" s="116">
        <f t="shared" si="0"/>
        <v>1.8888888888888888</v>
      </c>
      <c r="U34" s="112">
        <v>0.11857358168157417</v>
      </c>
      <c r="V34" s="112">
        <v>4.3665648652916493E-2</v>
      </c>
      <c r="W34" s="119">
        <v>5.6095417169675643E-3</v>
      </c>
      <c r="X34" s="112">
        <v>3.9330388660836643E-2</v>
      </c>
      <c r="Y34" s="112">
        <v>1.7016757569922214E-2</v>
      </c>
      <c r="Z34" s="112">
        <v>7.6641783340333424E-3</v>
      </c>
      <c r="AA34" s="112">
        <v>1.0896612227242865E-2</v>
      </c>
      <c r="AC34" s="30">
        <f t="shared" si="4"/>
        <v>0.13037244771250792</v>
      </c>
      <c r="AD34" s="30">
        <f t="shared" si="5"/>
        <v>4.8651907956887661E-2</v>
      </c>
      <c r="AE34" s="122">
        <f t="shared" si="6"/>
        <v>1.0595801020938732E-2</v>
      </c>
      <c r="AF34" s="30">
        <f t="shared" si="7"/>
        <v>3.9330388660836643E-2</v>
      </c>
      <c r="AG34" s="30">
        <f t="shared" si="8"/>
        <v>1.7016757569922214E-2</v>
      </c>
      <c r="AH34" s="30">
        <f t="shared" si="9"/>
        <v>1.4476781297618535E-2</v>
      </c>
      <c r="AI34" s="30">
        <f t="shared" si="10"/>
        <v>1.0896612227242865E-2</v>
      </c>
      <c r="AJ34" s="30"/>
      <c r="AK34" s="53">
        <f t="shared" si="1"/>
        <v>0.12591546985402119</v>
      </c>
      <c r="AL34" s="112">
        <f t="shared" si="11"/>
        <v>4.6988669440302083E-2</v>
      </c>
      <c r="AM34" s="112">
        <f t="shared" si="12"/>
        <v>1.0233567655132836E-2</v>
      </c>
      <c r="AN34" s="112">
        <f t="shared" si="13"/>
        <v>3.7985820276160924E-2</v>
      </c>
      <c r="AO34" s="112">
        <f t="shared" si="14"/>
        <v>1.6435014164447259E-2</v>
      </c>
      <c r="AP34" s="112">
        <f t="shared" si="15"/>
        <v>1.3981870794381505E-2</v>
      </c>
      <c r="AQ34" s="112">
        <f t="shared" si="16"/>
        <v>1.0524095178729417E-2</v>
      </c>
      <c r="AS34" s="123">
        <f t="shared" si="17"/>
        <v>0.1923150386333646</v>
      </c>
      <c r="AT34" s="38">
        <f t="shared" si="18"/>
        <v>0.11194500379221982</v>
      </c>
      <c r="AY34" s="8">
        <f t="shared" si="19"/>
        <v>0.30167715150647806</v>
      </c>
      <c r="AZ34" s="8">
        <f t="shared" si="20"/>
        <v>0.33169604985415074</v>
      </c>
      <c r="BC34" s="30">
        <f t="shared" si="21"/>
        <v>0.11857358168157417</v>
      </c>
      <c r="BD34" s="30">
        <f t="shared" si="22"/>
        <v>0.11857358168157418</v>
      </c>
      <c r="BE34" s="44">
        <f t="shared" si="23"/>
        <v>0.10453245455180728</v>
      </c>
      <c r="BF34" s="44">
        <f t="shared" si="24"/>
        <v>0</v>
      </c>
      <c r="BG34" s="160">
        <f t="shared" si="25"/>
        <v>1.9965836107735881</v>
      </c>
      <c r="BH34" s="160">
        <v>7.2191666666666601</v>
      </c>
      <c r="BI34" s="44">
        <v>3.615759754668902E-2</v>
      </c>
      <c r="BJ34" s="30">
        <f t="shared" si="26"/>
        <v>2.8130388660836642E-2</v>
      </c>
    </row>
    <row r="35" spans="1:62" ht="15.75">
      <c r="A35" s="108">
        <v>1994</v>
      </c>
      <c r="B35" s="112">
        <v>0.12100000000000002</v>
      </c>
      <c r="C35" s="112">
        <v>4.7430000000000007E-2</v>
      </c>
      <c r="D35" s="112">
        <f t="shared" si="3"/>
        <v>4.2090000000000002E-2</v>
      </c>
      <c r="E35" s="114">
        <v>3.107E-2</v>
      </c>
      <c r="F35" s="114">
        <v>1.102E-2</v>
      </c>
      <c r="G35" s="112">
        <v>1.4920000000000001E-2</v>
      </c>
      <c r="H35" s="112">
        <v>7.0000000000000001E-3</v>
      </c>
      <c r="I35" s="112">
        <v>9.5600000000000008E-3</v>
      </c>
      <c r="K35" s="112">
        <v>0.12100000000000001</v>
      </c>
      <c r="L35" s="112">
        <v>4.7430000000000007E-2</v>
      </c>
      <c r="M35" s="112">
        <v>4.2090000000000002E-2</v>
      </c>
      <c r="N35" s="112">
        <v>1.4920000000000001E-2</v>
      </c>
      <c r="O35" s="112">
        <v>7.0000000000000001E-3</v>
      </c>
      <c r="P35" s="112">
        <v>9.5600000000000008E-3</v>
      </c>
      <c r="R35" s="38">
        <v>1</v>
      </c>
      <c r="S35" s="116">
        <f t="shared" si="0"/>
        <v>1.8888888888888888</v>
      </c>
      <c r="U35" s="112">
        <v>0.11729324861656715</v>
      </c>
      <c r="V35" s="112">
        <v>4.5257245290223493E-2</v>
      </c>
      <c r="W35" s="119">
        <v>7.0878126141757118E-3</v>
      </c>
      <c r="X35" s="112">
        <v>4.085038188865877E-2</v>
      </c>
      <c r="Y35" s="112">
        <v>1.5037239759418152E-2</v>
      </c>
      <c r="Z35" s="112">
        <v>7.0522675428580451E-3</v>
      </c>
      <c r="AA35" s="112">
        <v>9.0961151857462987E-3</v>
      </c>
      <c r="AC35" s="30">
        <f t="shared" si="4"/>
        <v>0.1298622098064903</v>
      </c>
      <c r="AD35" s="30">
        <f t="shared" si="5"/>
        <v>5.155752316949079E-2</v>
      </c>
      <c r="AE35" s="122">
        <f t="shared" si="6"/>
        <v>1.338809049344301E-2</v>
      </c>
      <c r="AF35" s="30">
        <f t="shared" si="7"/>
        <v>4.085038188865877E-2</v>
      </c>
      <c r="AG35" s="30">
        <f t="shared" si="8"/>
        <v>1.5037239759418152E-2</v>
      </c>
      <c r="AH35" s="30">
        <f t="shared" si="9"/>
        <v>1.3320949803176307E-2</v>
      </c>
      <c r="AI35" s="30">
        <f t="shared" si="10"/>
        <v>9.0961151857462987E-3</v>
      </c>
      <c r="AJ35" s="30"/>
      <c r="AK35" s="53">
        <f t="shared" ref="AK35:AK57" si="27">AL35+AN35+AO35+AP35+AQ35</f>
        <v>0.12514344104000319</v>
      </c>
      <c r="AL35" s="112">
        <f t="shared" si="11"/>
        <v>4.9684091088116569E-2</v>
      </c>
      <c r="AM35" s="112">
        <f t="shared" si="12"/>
        <v>1.2901610990610737E-2</v>
      </c>
      <c r="AN35" s="112">
        <f t="shared" si="13"/>
        <v>3.9366012367744917E-2</v>
      </c>
      <c r="AO35" s="112">
        <f t="shared" si="14"/>
        <v>1.4490835555942367E-2</v>
      </c>
      <c r="AP35" s="112">
        <f t="shared" si="15"/>
        <v>1.2836909973846147E-2</v>
      </c>
      <c r="AQ35" s="112">
        <f t="shared" si="16"/>
        <v>8.7655920543531999E-3</v>
      </c>
      <c r="AS35" s="123">
        <f t="shared" si="17"/>
        <v>0.20567215309533754</v>
      </c>
      <c r="AT35" s="38">
        <f t="shared" si="18"/>
        <v>0.12055323152705767</v>
      </c>
      <c r="AY35" s="8">
        <f t="shared" si="19"/>
        <v>0.31456712425832395</v>
      </c>
      <c r="AZ35" s="8">
        <f t="shared" si="20"/>
        <v>0.34827564561877805</v>
      </c>
      <c r="BC35" s="30">
        <f t="shared" si="21"/>
        <v>0.11729324861656715</v>
      </c>
      <c r="BD35" s="30">
        <f t="shared" si="22"/>
        <v>0.11729324861656715</v>
      </c>
      <c r="BE35" s="44">
        <f t="shared" si="23"/>
        <v>0.10001921777925356</v>
      </c>
      <c r="BF35" s="44">
        <f t="shared" si="24"/>
        <v>0</v>
      </c>
      <c r="BG35" s="160">
        <f t="shared" si="25"/>
        <v>2.3757206027990891</v>
      </c>
      <c r="BH35" s="160">
        <v>7.9625000000000004</v>
      </c>
      <c r="BI35" s="44">
        <v>3.35161465982933E-2</v>
      </c>
      <c r="BJ35" s="30">
        <f t="shared" si="26"/>
        <v>2.9830381888658768E-2</v>
      </c>
    </row>
    <row r="36" spans="1:62" ht="15.75">
      <c r="A36" s="108">
        <v>1995</v>
      </c>
      <c r="B36" s="112">
        <v>0.12344000000000001</v>
      </c>
      <c r="C36" s="112">
        <v>5.1730000000000005E-2</v>
      </c>
      <c r="D36" s="112">
        <f t="shared" si="3"/>
        <v>3.8640000000000001E-2</v>
      </c>
      <c r="E36" s="114">
        <v>2.8150000043082983E-2</v>
      </c>
      <c r="F36" s="114">
        <v>1.0489999956917018E-2</v>
      </c>
      <c r="G36" s="112">
        <v>1.4880000000000001E-2</v>
      </c>
      <c r="H36" s="112">
        <v>7.4600000000000005E-3</v>
      </c>
      <c r="I36" s="112">
        <v>1.0730000000000002E-2</v>
      </c>
      <c r="K36" s="112">
        <v>0.12345</v>
      </c>
      <c r="L36" s="112">
        <v>5.1730000000000005E-2</v>
      </c>
      <c r="M36" s="112">
        <v>3.8640000000000001E-2</v>
      </c>
      <c r="N36" s="112">
        <v>1.4880000000000001E-2</v>
      </c>
      <c r="O36" s="112">
        <v>7.4600000000000005E-3</v>
      </c>
      <c r="P36" s="112">
        <v>1.0730000000000002E-2</v>
      </c>
      <c r="R36" s="38">
        <v>1</v>
      </c>
      <c r="S36" s="116">
        <f t="shared" si="0"/>
        <v>1.8888888888888888</v>
      </c>
      <c r="U36" s="112">
        <v>0.11946863744584499</v>
      </c>
      <c r="V36" s="112">
        <v>4.8493978969674209E-2</v>
      </c>
      <c r="W36" s="119">
        <v>7.1628511993768445E-3</v>
      </c>
      <c r="X36" s="112">
        <v>3.9255126229700892E-2</v>
      </c>
      <c r="Y36" s="112">
        <v>1.475432470002902E-2</v>
      </c>
      <c r="Z36" s="112">
        <v>7.3820918504107769E-3</v>
      </c>
      <c r="AA36" s="112">
        <v>9.583112498220003E-3</v>
      </c>
      <c r="AC36" s="30">
        <f t="shared" si="4"/>
        <v>0.13239747251451278</v>
      </c>
      <c r="AD36" s="30">
        <f t="shared" si="5"/>
        <v>5.4860957813564731E-2</v>
      </c>
      <c r="AE36" s="122">
        <f t="shared" si="6"/>
        <v>1.3529830043267372E-2</v>
      </c>
      <c r="AF36" s="30">
        <f t="shared" si="7"/>
        <v>3.9255126229700892E-2</v>
      </c>
      <c r="AG36" s="30">
        <f t="shared" si="8"/>
        <v>1.475432470002902E-2</v>
      </c>
      <c r="AH36" s="30">
        <f t="shared" si="9"/>
        <v>1.3943951272998134E-2</v>
      </c>
      <c r="AI36" s="30">
        <f t="shared" si="10"/>
        <v>9.583112498220003E-3</v>
      </c>
      <c r="AJ36" s="30"/>
      <c r="AK36" s="53">
        <f t="shared" si="27"/>
        <v>0.12745397695124655</v>
      </c>
      <c r="AL36" s="112">
        <f t="shared" si="11"/>
        <v>5.2812543320469599E-2</v>
      </c>
      <c r="AM36" s="112">
        <f t="shared" si="12"/>
        <v>1.302464929079261E-2</v>
      </c>
      <c r="AN36" s="112">
        <f t="shared" si="13"/>
        <v>3.7789406841963261E-2</v>
      </c>
      <c r="AO36" s="112">
        <f t="shared" si="14"/>
        <v>1.4203423407819025E-2</v>
      </c>
      <c r="AP36" s="112">
        <f t="shared" si="15"/>
        <v>1.3423307940891393E-2</v>
      </c>
      <c r="AQ36" s="112">
        <f t="shared" si="16"/>
        <v>9.2252954401032886E-3</v>
      </c>
      <c r="AS36" s="123">
        <f t="shared" si="17"/>
        <v>0.2075098624957056</v>
      </c>
      <c r="AT36" s="38">
        <f t="shared" si="18"/>
        <v>0.1217469568645648</v>
      </c>
      <c r="AY36" s="8">
        <f t="shared" si="19"/>
        <v>0.2964945288166127</v>
      </c>
      <c r="AZ36" s="8">
        <f t="shared" si="20"/>
        <v>0.32858101564517467</v>
      </c>
      <c r="BC36" s="30">
        <f t="shared" si="21"/>
        <v>0.11946863744584499</v>
      </c>
      <c r="BD36" s="30">
        <f t="shared" si="22"/>
        <v>0.11946863744584499</v>
      </c>
      <c r="BE36" s="44">
        <f t="shared" si="23"/>
        <v>0.10548352032213228</v>
      </c>
      <c r="BF36" s="44">
        <f t="shared" si="24"/>
        <v>0</v>
      </c>
      <c r="BG36" s="160">
        <f t="shared" si="25"/>
        <v>1.946218434823606</v>
      </c>
      <c r="BH36" s="160">
        <v>7.5899999999999901</v>
      </c>
      <c r="BI36" s="44">
        <v>3.8998705716647389E-2</v>
      </c>
      <c r="BJ36" s="30">
        <f t="shared" si="26"/>
        <v>2.8765126272783874E-2</v>
      </c>
    </row>
    <row r="37" spans="1:62" ht="15.75">
      <c r="A37" s="108">
        <v>1996</v>
      </c>
      <c r="B37" s="112">
        <v>0.12751319864566868</v>
      </c>
      <c r="C37" s="112">
        <v>6.080000102519989E-2</v>
      </c>
      <c r="D37" s="112">
        <f t="shared" si="3"/>
        <v>3.3333196768420385E-2</v>
      </c>
      <c r="E37" s="114">
        <v>2.3953196707064854E-2</v>
      </c>
      <c r="F37" s="114">
        <v>9.3800000613555312E-3</v>
      </c>
      <c r="G37" s="112">
        <v>1.3690000399947166E-2</v>
      </c>
      <c r="H37" s="112">
        <v>8.1900004297494888E-3</v>
      </c>
      <c r="I37" s="112">
        <v>1.1500000022351742E-2</v>
      </c>
      <c r="K37" s="112">
        <v>0.1315699964761734</v>
      </c>
      <c r="L37" s="112">
        <v>6.080000102519989E-2</v>
      </c>
      <c r="M37" s="112">
        <v>3.7379998713731766E-2</v>
      </c>
      <c r="N37" s="112">
        <v>1.3690000399947166E-2</v>
      </c>
      <c r="O37" s="112">
        <v>8.1900004297494888E-3</v>
      </c>
      <c r="P37" s="112">
        <v>1.1500000022351742E-2</v>
      </c>
      <c r="R37" s="38">
        <v>1.1689462160229245</v>
      </c>
      <c r="S37" s="116">
        <f t="shared" si="0"/>
        <v>1.8888888888888888</v>
      </c>
      <c r="U37" s="112">
        <v>0.1271937686284027</v>
      </c>
      <c r="V37" s="112">
        <v>5.8558426708478377E-2</v>
      </c>
      <c r="W37" s="119">
        <v>7.8683006342837158E-3</v>
      </c>
      <c r="X37" s="112">
        <v>3.633854035119486E-2</v>
      </c>
      <c r="Y37" s="112">
        <v>1.3443951999108571E-2</v>
      </c>
      <c r="Z37" s="112">
        <v>8.0456147806522889E-3</v>
      </c>
      <c r="AA37" s="112">
        <v>1.0807234957344251E-2</v>
      </c>
      <c r="AC37" s="30">
        <f t="shared" si="4"/>
        <v>0.13744319001146121</v>
      </c>
      <c r="AD37" s="30">
        <f t="shared" si="5"/>
        <v>6.5552471716730565E-2</v>
      </c>
      <c r="AE37" s="122">
        <f t="shared" si="6"/>
        <v>1.4862345642535907E-2</v>
      </c>
      <c r="AF37" s="30">
        <f t="shared" si="7"/>
        <v>3.2442258974823487E-2</v>
      </c>
      <c r="AG37" s="30">
        <f t="shared" si="8"/>
        <v>1.3443951999108571E-2</v>
      </c>
      <c r="AH37" s="30">
        <f t="shared" si="9"/>
        <v>1.5197272363454323E-2</v>
      </c>
      <c r="AI37" s="30">
        <f t="shared" si="10"/>
        <v>1.0807234957344251E-2</v>
      </c>
      <c r="AJ37" s="30"/>
      <c r="AK37" s="53">
        <f t="shared" si="27"/>
        <v>0.13184794457774543</v>
      </c>
      <c r="AL37" s="112">
        <f t="shared" si="11"/>
        <v>6.2883862467983984E-2</v>
      </c>
      <c r="AM37" s="112">
        <f t="shared" si="12"/>
        <v>1.4257306778232991E-2</v>
      </c>
      <c r="AN37" s="112">
        <f t="shared" si="13"/>
        <v>3.1121550386983169E-2</v>
      </c>
      <c r="AO37" s="112">
        <f t="shared" si="14"/>
        <v>1.2896655250336708E-2</v>
      </c>
      <c r="AP37" s="112">
        <f t="shared" si="15"/>
        <v>1.4578598795200692E-2</v>
      </c>
      <c r="AQ37" s="112">
        <f t="shared" si="16"/>
        <v>1.0367277677240877E-2</v>
      </c>
      <c r="AS37" s="123">
        <f t="shared" si="17"/>
        <v>0.21870576493083144</v>
      </c>
      <c r="AT37" s="38">
        <f t="shared" si="18"/>
        <v>0.12511552717200003</v>
      </c>
      <c r="AY37" s="8">
        <f t="shared" si="19"/>
        <v>0.23604122526636767</v>
      </c>
      <c r="AZ37" s="8">
        <f t="shared" si="20"/>
        <v>0.2856943444875677</v>
      </c>
      <c r="BC37" s="30">
        <f t="shared" si="21"/>
        <v>0.1271937686284027</v>
      </c>
      <c r="BD37" s="30">
        <f t="shared" si="22"/>
        <v>0.12329748725203135</v>
      </c>
      <c r="BE37" s="44">
        <f t="shared" si="23"/>
        <v>0.11486373329511672</v>
      </c>
      <c r="BF37" s="44">
        <f t="shared" si="24"/>
        <v>0</v>
      </c>
      <c r="BG37" s="160">
        <f t="shared" si="25"/>
        <v>1.8428773391338493</v>
      </c>
      <c r="BH37" s="160">
        <v>7.37</v>
      </c>
      <c r="BI37" s="44">
        <v>3.9991809782977165E-2</v>
      </c>
      <c r="BJ37" s="30">
        <f t="shared" si="26"/>
        <v>2.6958540289839329E-2</v>
      </c>
    </row>
    <row r="38" spans="1:62" ht="15.75">
      <c r="A38" s="108">
        <v>1997</v>
      </c>
      <c r="B38" s="112">
        <v>0.13659154659002778</v>
      </c>
      <c r="C38" s="112">
        <v>6.5880000591278076E-2</v>
      </c>
      <c r="D38" s="112">
        <f t="shared" si="3"/>
        <v>3.3061545694766013E-2</v>
      </c>
      <c r="E38" s="114">
        <v>2.4711545734719752E-2</v>
      </c>
      <c r="F38" s="114">
        <v>8.3499999600462615E-3</v>
      </c>
      <c r="G38" s="112">
        <v>1.3089999556541443E-2</v>
      </c>
      <c r="H38" s="112">
        <v>8.4300003945827484E-3</v>
      </c>
      <c r="I38" s="112">
        <v>1.6130000352859497E-2</v>
      </c>
      <c r="K38" s="112">
        <v>0.13940000534057617</v>
      </c>
      <c r="L38" s="112">
        <v>6.5880000591278076E-2</v>
      </c>
      <c r="M38" s="112">
        <v>3.5859998315572739E-2</v>
      </c>
      <c r="N38" s="112">
        <v>1.3089999556541443E-2</v>
      </c>
      <c r="O38" s="112">
        <v>8.4300003945827484E-3</v>
      </c>
      <c r="P38" s="112">
        <v>1.6130000352859497E-2</v>
      </c>
      <c r="R38" s="38">
        <v>1.1132447419861273</v>
      </c>
      <c r="S38" s="116">
        <f t="shared" si="0"/>
        <v>1.8888888888888888</v>
      </c>
      <c r="U38" s="112">
        <v>0.13558760029271408</v>
      </c>
      <c r="V38" s="112">
        <v>6.4355805241553418E-2</v>
      </c>
      <c r="W38" s="119">
        <v>8.3688040436998047E-3</v>
      </c>
      <c r="X38" s="112">
        <v>3.492938593452026E-2</v>
      </c>
      <c r="Y38" s="112">
        <v>1.274017169553476E-2</v>
      </c>
      <c r="Z38" s="112">
        <v>8.3344512674237044E-3</v>
      </c>
      <c r="AA38" s="112">
        <v>1.5227788820557609E-2</v>
      </c>
      <c r="AC38" s="30">
        <f t="shared" si="4"/>
        <v>0.14773115487120983</v>
      </c>
      <c r="AD38" s="30">
        <f t="shared" si="5"/>
        <v>7.1794742169286579E-2</v>
      </c>
      <c r="AE38" s="122">
        <f t="shared" si="6"/>
        <v>1.5807740971432963E-2</v>
      </c>
      <c r="AF38" s="30">
        <f t="shared" si="7"/>
        <v>3.2225599791808335E-2</v>
      </c>
      <c r="AG38" s="30">
        <f t="shared" si="8"/>
        <v>1.274017169553476E-2</v>
      </c>
      <c r="AH38" s="30">
        <f t="shared" si="9"/>
        <v>1.5742852394022552E-2</v>
      </c>
      <c r="AI38" s="30">
        <f t="shared" si="10"/>
        <v>1.5227788820557609E-2</v>
      </c>
      <c r="AJ38" s="30"/>
      <c r="AK38" s="53">
        <f t="shared" si="27"/>
        <v>0.14143151052625544</v>
      </c>
      <c r="AL38" s="112">
        <f t="shared" si="11"/>
        <v>6.8733225850007157E-2</v>
      </c>
      <c r="AM38" s="112">
        <f t="shared" si="12"/>
        <v>1.5133657389645446E-2</v>
      </c>
      <c r="AN38" s="112">
        <f t="shared" si="13"/>
        <v>3.085141560115329E-2</v>
      </c>
      <c r="AO38" s="112">
        <f t="shared" si="14"/>
        <v>1.219689732226196E-2</v>
      </c>
      <c r="AP38" s="112">
        <f t="shared" si="15"/>
        <v>1.5071535831555315E-2</v>
      </c>
      <c r="AQ38" s="112">
        <f t="shared" si="16"/>
        <v>1.4578435921277727E-2</v>
      </c>
      <c r="AS38" s="123">
        <f t="shared" si="17"/>
        <v>0.21356763502567166</v>
      </c>
      <c r="AT38" s="38">
        <f t="shared" si="18"/>
        <v>0.12319161394599204</v>
      </c>
      <c r="AY38" s="8">
        <f t="shared" si="19"/>
        <v>0.2181367892229788</v>
      </c>
      <c r="AZ38" s="8">
        <f t="shared" si="20"/>
        <v>0.2576148988485138</v>
      </c>
      <c r="BC38" s="30">
        <f t="shared" si="21"/>
        <v>0.13558760029271408</v>
      </c>
      <c r="BD38" s="30">
        <f t="shared" si="22"/>
        <v>0.13288381415000217</v>
      </c>
      <c r="BE38" s="44">
        <f t="shared" si="23"/>
        <v>0.12365526316565541</v>
      </c>
      <c r="BF38" s="44">
        <f t="shared" si="24"/>
        <v>0</v>
      </c>
      <c r="BG38" s="160">
        <f t="shared" si="25"/>
        <v>1.8146581097231949</v>
      </c>
      <c r="BH38" s="160">
        <v>7.2616666666666596</v>
      </c>
      <c r="BI38" s="44">
        <v>4.0016720658054665E-2</v>
      </c>
      <c r="BJ38" s="30">
        <f t="shared" si="26"/>
        <v>2.6579385974473999E-2</v>
      </c>
    </row>
    <row r="39" spans="1:62" ht="15.75">
      <c r="A39" s="108">
        <v>1998</v>
      </c>
      <c r="B39" s="112">
        <v>0.14277180993862415</v>
      </c>
      <c r="C39" s="112">
        <v>7.6559998095035553E-2</v>
      </c>
      <c r="D39" s="112">
        <f t="shared" si="3"/>
        <v>3.1701812166049725E-2</v>
      </c>
      <c r="E39" s="114">
        <v>2.3331812170128922E-2</v>
      </c>
      <c r="F39" s="114">
        <v>8.3699999959208071E-3</v>
      </c>
      <c r="G39" s="112">
        <v>1.2199999764561653E-2</v>
      </c>
      <c r="H39" s="112">
        <v>8.1799998879432678E-3</v>
      </c>
      <c r="I39" s="112">
        <v>1.4130000025033951E-2</v>
      </c>
      <c r="K39" s="112">
        <v>0.14519000053405762</v>
      </c>
      <c r="L39" s="112">
        <v>7.6559998095035553E-2</v>
      </c>
      <c r="M39" s="112">
        <v>3.4129999577999115E-2</v>
      </c>
      <c r="N39" s="112">
        <v>1.2199999764561653E-2</v>
      </c>
      <c r="O39" s="112">
        <v>8.1799998879432678E-3</v>
      </c>
      <c r="P39" s="112">
        <v>1.4130000025033951E-2</v>
      </c>
      <c r="R39" s="38">
        <v>1.1040719595307786</v>
      </c>
      <c r="S39" s="116">
        <f t="shared" si="0"/>
        <v>1.8888888888888888</v>
      </c>
      <c r="U39" s="112">
        <v>0.14170849986874184</v>
      </c>
      <c r="V39" s="112">
        <v>7.4337317896292776E-2</v>
      </c>
      <c r="W39" s="119">
        <v>9.7902122728220527E-3</v>
      </c>
      <c r="X39" s="112">
        <v>3.3388560765663197E-2</v>
      </c>
      <c r="Y39" s="112">
        <v>1.211911002066177E-2</v>
      </c>
      <c r="Z39" s="112">
        <v>8.0156444516018988E-3</v>
      </c>
      <c r="AA39" s="112">
        <v>1.3847868205173914E-2</v>
      </c>
      <c r="AC39" s="30">
        <f t="shared" si="4"/>
        <v>0.15517763158423234</v>
      </c>
      <c r="AD39" s="30">
        <f t="shared" si="5"/>
        <v>8.3039728805467936E-2</v>
      </c>
      <c r="AE39" s="122">
        <f t="shared" si="6"/>
        <v>1.8492623181997209E-2</v>
      </c>
      <c r="AF39" s="30">
        <f t="shared" si="7"/>
        <v>3.1030262811014009E-2</v>
      </c>
      <c r="AG39" s="30">
        <f t="shared" si="8"/>
        <v>1.211911002066177E-2</v>
      </c>
      <c r="AH39" s="30">
        <f t="shared" si="9"/>
        <v>1.5140661741914698E-2</v>
      </c>
      <c r="AI39" s="30">
        <f t="shared" si="10"/>
        <v>1.3847868205173914E-2</v>
      </c>
      <c r="AJ39" s="30"/>
      <c r="AK39" s="53">
        <f t="shared" si="27"/>
        <v>0.14814344248668343</v>
      </c>
      <c r="AL39" s="112">
        <f t="shared" si="11"/>
        <v>7.9275544824416691E-2</v>
      </c>
      <c r="AM39" s="112">
        <f t="shared" si="12"/>
        <v>1.7654354115483748E-2</v>
      </c>
      <c r="AN39" s="112">
        <f t="shared" si="13"/>
        <v>2.9623663585784631E-2</v>
      </c>
      <c r="AO39" s="112">
        <f t="shared" si="14"/>
        <v>1.1569751774186274E-2</v>
      </c>
      <c r="AP39" s="112">
        <f t="shared" si="15"/>
        <v>1.4454336807919034E-2</v>
      </c>
      <c r="AQ39" s="112">
        <f t="shared" si="16"/>
        <v>1.3220145494376813E-2</v>
      </c>
      <c r="AS39" s="123">
        <f t="shared" si="17"/>
        <v>0.21674054810957305</v>
      </c>
      <c r="AT39" s="38">
        <f t="shared" si="18"/>
        <v>0.12565129643540585</v>
      </c>
      <c r="AY39" s="8">
        <f t="shared" si="19"/>
        <v>0.19996608076963981</v>
      </c>
      <c r="AZ39" s="8">
        <f t="shared" si="20"/>
        <v>0.23561438302282153</v>
      </c>
      <c r="BC39" s="30">
        <f t="shared" si="21"/>
        <v>0.14170849986874184</v>
      </c>
      <c r="BD39" s="30">
        <f t="shared" si="22"/>
        <v>0.13935020191409264</v>
      </c>
      <c r="BE39" s="44">
        <f t="shared" si="23"/>
        <v>0.1323650738867489</v>
      </c>
      <c r="BF39" s="44">
        <f t="shared" si="24"/>
        <v>0</v>
      </c>
      <c r="BG39" s="160">
        <f t="shared" si="25"/>
        <v>1.5960667074643016</v>
      </c>
      <c r="BH39" s="160">
        <v>6.5316666666666601</v>
      </c>
      <c r="BI39" s="44">
        <v>4.0923519274727746E-2</v>
      </c>
      <c r="BJ39" s="30">
        <f t="shared" si="26"/>
        <v>2.501856076974239E-2</v>
      </c>
    </row>
    <row r="40" spans="1:62" ht="15.75">
      <c r="A40" s="110">
        <v>1999</v>
      </c>
      <c r="B40" s="112">
        <v>0.1469216420158751</v>
      </c>
      <c r="C40" s="112">
        <v>8.2070000469684601E-2</v>
      </c>
      <c r="D40" s="112">
        <f t="shared" si="3"/>
        <v>2.8981641757488959E-2</v>
      </c>
      <c r="E40" s="114">
        <v>2.107164194639843E-2</v>
      </c>
      <c r="F40" s="114">
        <v>7.909999811090529E-3</v>
      </c>
      <c r="G40" s="112">
        <v>1.0639999993145466E-2</v>
      </c>
      <c r="H40" s="112">
        <v>8.1900004297494888E-3</v>
      </c>
      <c r="I40" s="112">
        <v>1.703999936580658E-2</v>
      </c>
      <c r="K40" s="112">
        <v>0.15029999613761902</v>
      </c>
      <c r="L40" s="112">
        <v>8.2070000469684601E-2</v>
      </c>
      <c r="M40" s="112">
        <v>3.2370001077651978E-2</v>
      </c>
      <c r="N40" s="112">
        <v>1.0639999993145466E-2</v>
      </c>
      <c r="O40" s="112">
        <v>8.1900004297494888E-3</v>
      </c>
      <c r="P40" s="112">
        <v>1.703999936580658E-2</v>
      </c>
      <c r="R40" s="38">
        <v>1.1608018648372183</v>
      </c>
      <c r="S40" s="116">
        <f t="shared" si="0"/>
        <v>1.8888888888888888</v>
      </c>
      <c r="U40" s="112">
        <v>0.14577870464404311</v>
      </c>
      <c r="V40" s="112">
        <v>7.6643043561394703E-2</v>
      </c>
      <c r="W40" s="119">
        <v>9.4039855184491934E-3</v>
      </c>
      <c r="X40" s="112">
        <v>3.2106035529168943E-2</v>
      </c>
      <c r="Y40" s="112">
        <v>1.0809099334084558E-2</v>
      </c>
      <c r="Z40" s="112">
        <v>8.3639280966640445E-3</v>
      </c>
      <c r="AA40" s="112">
        <v>1.7856596650323676E-2</v>
      </c>
      <c r="AC40" s="30">
        <f t="shared" si="4"/>
        <v>0.15822061107653959</v>
      </c>
      <c r="AD40" s="30">
        <f t="shared" si="5"/>
        <v>8.5002141800016209E-2</v>
      </c>
      <c r="AE40" s="122">
        <f t="shared" si="6"/>
        <v>1.7763083757070697E-2</v>
      </c>
      <c r="AF40" s="30">
        <f t="shared" si="7"/>
        <v>2.8754242442860831E-2</v>
      </c>
      <c r="AG40" s="30">
        <f t="shared" si="8"/>
        <v>1.0809099334084558E-2</v>
      </c>
      <c r="AH40" s="30">
        <f t="shared" si="9"/>
        <v>1.5798530849254307E-2</v>
      </c>
      <c r="AI40" s="30">
        <f t="shared" si="10"/>
        <v>1.7856596650323676E-2</v>
      </c>
      <c r="AJ40" s="30"/>
      <c r="AK40" s="53">
        <f t="shared" si="27"/>
        <v>0.15106307592082108</v>
      </c>
      <c r="AL40" s="112">
        <f t="shared" si="11"/>
        <v>8.1156841152361214E-2</v>
      </c>
      <c r="AM40" s="112">
        <f t="shared" si="12"/>
        <v>1.6959522858145198E-2</v>
      </c>
      <c r="AN40" s="112">
        <f t="shared" si="13"/>
        <v>2.7453466900657489E-2</v>
      </c>
      <c r="AO40" s="112">
        <f t="shared" si="14"/>
        <v>1.0320120635551169E-2</v>
      </c>
      <c r="AP40" s="112">
        <f t="shared" si="15"/>
        <v>1.5083841788247338E-2</v>
      </c>
      <c r="AQ40" s="112">
        <f t="shared" si="16"/>
        <v>1.7048805444003855E-2</v>
      </c>
      <c r="AS40" s="123">
        <f t="shared" si="17"/>
        <v>0.21211910621486282</v>
      </c>
      <c r="AT40" s="38">
        <f t="shared" si="18"/>
        <v>0.12188277882217607</v>
      </c>
      <c r="AY40" s="8">
        <f t="shared" si="19"/>
        <v>0.18173512443932413</v>
      </c>
      <c r="AZ40" s="8">
        <f t="shared" si="20"/>
        <v>0.2202381726985724</v>
      </c>
      <c r="BC40" s="30">
        <f t="shared" si="21"/>
        <v>0.14577870464404311</v>
      </c>
      <c r="BD40" s="30">
        <f t="shared" si="22"/>
        <v>0.14242691155773499</v>
      </c>
      <c r="BE40" s="44">
        <f t="shared" si="23"/>
        <v>0.13493591841140704</v>
      </c>
      <c r="BF40" s="44">
        <f t="shared" si="24"/>
        <v>0</v>
      </c>
      <c r="BG40" s="160">
        <f t="shared" si="25"/>
        <v>1.811996079640154</v>
      </c>
      <c r="BH40" s="160">
        <v>7.0416666666666599</v>
      </c>
      <c r="BI40" s="44">
        <v>3.886137914859656E-2</v>
      </c>
      <c r="BJ40" s="30">
        <f t="shared" si="26"/>
        <v>2.4196035718078414E-2</v>
      </c>
    </row>
    <row r="41" spans="1:62" ht="15.75">
      <c r="A41" s="108">
        <v>2000</v>
      </c>
      <c r="B41" s="112">
        <v>0.15887091090246228</v>
      </c>
      <c r="C41" s="112">
        <v>8.8200002908706665E-2</v>
      </c>
      <c r="D41" s="112">
        <f t="shared" si="3"/>
        <v>3.2050908219955238E-2</v>
      </c>
      <c r="E41" s="114">
        <v>2.3860908546905344E-2</v>
      </c>
      <c r="F41" s="114">
        <v>8.189999673049897E-3</v>
      </c>
      <c r="G41" s="112">
        <v>1.1110000312328339E-2</v>
      </c>
      <c r="H41" s="112">
        <v>8.9499996975064278E-3</v>
      </c>
      <c r="I41" s="112">
        <v>1.8559999763965607E-2</v>
      </c>
      <c r="K41" s="112">
        <v>0.1598999947309494</v>
      </c>
      <c r="L41" s="112">
        <v>8.8200002908706665E-2</v>
      </c>
      <c r="M41" s="112">
        <v>3.3089999109506607E-2</v>
      </c>
      <c r="N41" s="112">
        <v>1.1110000312328339E-2</v>
      </c>
      <c r="O41" s="112">
        <v>8.9499996975064278E-3</v>
      </c>
      <c r="P41" s="112">
        <v>1.8559999763965607E-2</v>
      </c>
      <c r="R41" s="38">
        <v>1.0435478342121274</v>
      </c>
      <c r="S41" s="116">
        <f t="shared" si="0"/>
        <v>1.8888888888888888</v>
      </c>
      <c r="U41" s="112">
        <v>0.15370295200973955</v>
      </c>
      <c r="V41" s="112">
        <v>8.1726167034360225E-2</v>
      </c>
      <c r="W41" s="119">
        <v>9.7083514596446405E-3</v>
      </c>
      <c r="X41" s="112">
        <v>3.3474333578108424E-2</v>
      </c>
      <c r="Y41" s="112">
        <v>1.139342333965928E-2</v>
      </c>
      <c r="Z41" s="112">
        <v>9.188628602221395E-3</v>
      </c>
      <c r="AA41" s="112">
        <v>1.7920397569985643E-2</v>
      </c>
      <c r="AC41" s="30">
        <f t="shared" si="4"/>
        <v>0.16944513635320657</v>
      </c>
      <c r="AD41" s="30">
        <f t="shared" si="5"/>
        <v>9.0355812776266559E-2</v>
      </c>
      <c r="AE41" s="122">
        <f t="shared" si="6"/>
        <v>1.8337997201550986E-2</v>
      </c>
      <c r="AF41" s="30">
        <f t="shared" si="7"/>
        <v>3.2419204196432433E-2</v>
      </c>
      <c r="AG41" s="30">
        <f t="shared" si="8"/>
        <v>1.139342333965928E-2</v>
      </c>
      <c r="AH41" s="30">
        <f t="shared" si="9"/>
        <v>1.7356298470862636E-2</v>
      </c>
      <c r="AI41" s="30">
        <f t="shared" si="10"/>
        <v>1.7920397569985643E-2</v>
      </c>
      <c r="AJ41" s="30"/>
      <c r="AK41" s="53">
        <f t="shared" si="27"/>
        <v>0.16131610382611328</v>
      </c>
      <c r="AL41" s="112">
        <f t="shared" si="11"/>
        <v>8.602104485740962E-2</v>
      </c>
      <c r="AM41" s="112">
        <f t="shared" si="12"/>
        <v>1.7458242379775411E-2</v>
      </c>
      <c r="AN41" s="112">
        <f t="shared" si="13"/>
        <v>3.0863911603873518E-2</v>
      </c>
      <c r="AO41" s="112">
        <f t="shared" si="14"/>
        <v>1.0846830436986797E-2</v>
      </c>
      <c r="AP41" s="112">
        <f t="shared" si="15"/>
        <v>1.6523640078558704E-2</v>
      </c>
      <c r="AQ41" s="112">
        <f t="shared" si="16"/>
        <v>1.7060676849284653E-2</v>
      </c>
      <c r="AS41" s="123">
        <f t="shared" si="17"/>
        <v>0.21065399952235422</v>
      </c>
      <c r="AT41" s="38">
        <f t="shared" si="18"/>
        <v>0.12294480889780574</v>
      </c>
      <c r="AY41" s="8">
        <f t="shared" si="19"/>
        <v>0.19132566973686962</v>
      </c>
      <c r="AZ41" s="8">
        <f t="shared" si="20"/>
        <v>0.21778588595999956</v>
      </c>
      <c r="BC41" s="30">
        <f t="shared" si="21"/>
        <v>0.15370295200973955</v>
      </c>
      <c r="BD41" s="30">
        <f t="shared" si="22"/>
        <v>0.15264782262806356</v>
      </c>
      <c r="BE41" s="44">
        <f t="shared" si="23"/>
        <v>0.14249362483211861</v>
      </c>
      <c r="BF41" s="44">
        <f t="shared" si="24"/>
        <v>0</v>
      </c>
      <c r="BG41" s="160">
        <f t="shared" si="25"/>
        <v>1.7963994188201462</v>
      </c>
      <c r="BH41" s="160">
        <v>7.6224999999999996</v>
      </c>
      <c r="BI41" s="44">
        <v>4.2432100122846664E-2</v>
      </c>
      <c r="BJ41" s="30">
        <f t="shared" si="26"/>
        <v>2.5284333905058527E-2</v>
      </c>
    </row>
    <row r="42" spans="1:62" ht="15.75">
      <c r="A42" s="108">
        <v>2001</v>
      </c>
      <c r="B42" s="112">
        <v>0.1554303220702124</v>
      </c>
      <c r="C42" s="112">
        <v>8.3630003035068512E-2</v>
      </c>
      <c r="D42" s="112">
        <f t="shared" si="3"/>
        <v>3.3410318684370555E-2</v>
      </c>
      <c r="E42" s="114">
        <v>2.45703184856822E-2</v>
      </c>
      <c r="F42" s="114">
        <v>8.8400001986883581E-3</v>
      </c>
      <c r="G42" s="112">
        <v>1.4589999802410603E-2</v>
      </c>
      <c r="H42" s="112">
        <v>9.7700003534555435E-3</v>
      </c>
      <c r="I42" s="112">
        <v>1.4030000194907188E-2</v>
      </c>
      <c r="K42" s="112">
        <v>0.15710000693798065</v>
      </c>
      <c r="L42" s="112">
        <v>8.3630003035068512E-2</v>
      </c>
      <c r="M42" s="112">
        <v>3.5080000758171082E-2</v>
      </c>
      <c r="N42" s="112">
        <v>1.4589999802410603E-2</v>
      </c>
      <c r="O42" s="112">
        <v>9.7700003534555435E-3</v>
      </c>
      <c r="P42" s="112">
        <v>1.4030000194907188E-2</v>
      </c>
      <c r="R42" s="38">
        <v>1.0679552474980532</v>
      </c>
      <c r="S42" s="116">
        <f t="shared" si="0"/>
        <v>1.8888888888888888</v>
      </c>
      <c r="U42" s="112">
        <v>0.15241700826801566</v>
      </c>
      <c r="V42" s="112">
        <v>7.9876036711770404E-2</v>
      </c>
      <c r="W42" s="119">
        <v>9.9534434357744783E-3</v>
      </c>
      <c r="X42" s="112">
        <v>3.4769072714681305E-2</v>
      </c>
      <c r="Y42" s="112">
        <v>1.426252536732305E-2</v>
      </c>
      <c r="Z42" s="112">
        <v>9.9388825226580865E-3</v>
      </c>
      <c r="AA42" s="112">
        <v>1.357048834363263E-2</v>
      </c>
      <c r="AC42" s="30">
        <f t="shared" si="4"/>
        <v>0.16844917582169286</v>
      </c>
      <c r="AD42" s="30">
        <f t="shared" si="5"/>
        <v>8.8723541988014382E-2</v>
      </c>
      <c r="AE42" s="122">
        <f t="shared" si="6"/>
        <v>1.8800948712018459E-2</v>
      </c>
      <c r="AF42" s="30">
        <f t="shared" si="7"/>
        <v>3.3119175357701952E-2</v>
      </c>
      <c r="AG42" s="30">
        <f t="shared" si="8"/>
        <v>1.426252536732305E-2</v>
      </c>
      <c r="AH42" s="30">
        <f t="shared" si="9"/>
        <v>1.8773444765020828E-2</v>
      </c>
      <c r="AI42" s="30">
        <f t="shared" si="10"/>
        <v>1.357048834363263E-2</v>
      </c>
      <c r="AJ42" s="30"/>
      <c r="AK42" s="53">
        <f t="shared" si="27"/>
        <v>0.15996370853705599</v>
      </c>
      <c r="AL42" s="112">
        <f t="shared" si="11"/>
        <v>8.4254177805946087E-2</v>
      </c>
      <c r="AM42" s="112">
        <f t="shared" si="12"/>
        <v>1.7853868772696947E-2</v>
      </c>
      <c r="AN42" s="112">
        <f t="shared" si="13"/>
        <v>3.1450828346675855E-2</v>
      </c>
      <c r="AO42" s="112">
        <f t="shared" si="14"/>
        <v>1.3544064194625895E-2</v>
      </c>
      <c r="AP42" s="112">
        <f t="shared" si="15"/>
        <v>1.7827750310913524E-2</v>
      </c>
      <c r="AQ42" s="112">
        <f t="shared" si="16"/>
        <v>1.2886887878894642E-2</v>
      </c>
      <c r="AS42" s="123">
        <f t="shared" si="17"/>
        <v>0.22306071427035423</v>
      </c>
      <c r="AT42" s="38">
        <f t="shared" si="18"/>
        <v>0.13051250765566247</v>
      </c>
      <c r="AY42" s="8">
        <f t="shared" si="19"/>
        <v>0.19661227308561799</v>
      </c>
      <c r="AZ42" s="8">
        <f t="shared" si="20"/>
        <v>0.22811806313336169</v>
      </c>
      <c r="BC42" s="30">
        <f t="shared" si="21"/>
        <v>0.15241700826801566</v>
      </c>
      <c r="BD42" s="30">
        <f t="shared" si="22"/>
        <v>0.15076711091103631</v>
      </c>
      <c r="BE42" s="44">
        <f t="shared" si="23"/>
        <v>0.14160042157267</v>
      </c>
      <c r="BF42" s="44">
        <f t="shared" si="24"/>
        <v>0</v>
      </c>
      <c r="BG42" s="160">
        <f t="shared" si="25"/>
        <v>1.7157384181342037</v>
      </c>
      <c r="BH42" s="160">
        <v>7.0824999999999996</v>
      </c>
      <c r="BI42" s="44">
        <v>4.1279602561455332E-2</v>
      </c>
      <c r="BJ42" s="30">
        <f t="shared" si="26"/>
        <v>2.5929072515992947E-2</v>
      </c>
    </row>
    <row r="43" spans="1:62" ht="15.75">
      <c r="A43" s="108">
        <v>2002</v>
      </c>
      <c r="B43" s="112">
        <v>0.14181178091892119</v>
      </c>
      <c r="C43" s="112">
        <v>6.5459996461868286E-2</v>
      </c>
      <c r="D43" s="112">
        <f t="shared" si="3"/>
        <v>3.7061783772493556E-2</v>
      </c>
      <c r="E43" s="114">
        <v>2.6341784101511199E-2</v>
      </c>
      <c r="F43" s="114">
        <v>1.0719999670982361E-2</v>
      </c>
      <c r="G43" s="112">
        <v>1.7060000449419022E-2</v>
      </c>
      <c r="H43" s="112">
        <v>1.01500004529953E-2</v>
      </c>
      <c r="I43" s="112">
        <v>1.2079999782145023E-2</v>
      </c>
      <c r="K43" s="112">
        <v>0.14546999335289001</v>
      </c>
      <c r="L43" s="112">
        <v>6.5459996461868286E-2</v>
      </c>
      <c r="M43" s="112">
        <v>4.0720000863075256E-2</v>
      </c>
      <c r="N43" s="112">
        <v>1.7060000449419022E-2</v>
      </c>
      <c r="O43" s="112">
        <v>1.01500004529953E-2</v>
      </c>
      <c r="P43" s="112">
        <v>1.2079999782145023E-2</v>
      </c>
      <c r="R43" s="38">
        <v>1.1388750692240253</v>
      </c>
      <c r="S43" s="116">
        <f t="shared" si="0"/>
        <v>1.8888888888888888</v>
      </c>
      <c r="U43" s="112">
        <v>0.14281969550811557</v>
      </c>
      <c r="V43" s="112">
        <v>6.5259129770482566E-2</v>
      </c>
      <c r="W43" s="119">
        <v>8.6850880994126956E-3</v>
      </c>
      <c r="X43" s="112">
        <v>3.9528809042391214E-2</v>
      </c>
      <c r="Y43" s="112">
        <v>1.6269126024090294E-2</v>
      </c>
      <c r="Z43" s="112">
        <v>9.8325626974507946E-3</v>
      </c>
      <c r="AA43" s="112">
        <v>1.1930072235043006E-2</v>
      </c>
      <c r="AC43" s="30">
        <f t="shared" si="4"/>
        <v>0.15576687132398029</v>
      </c>
      <c r="AD43" s="30">
        <f t="shared" si="5"/>
        <v>7.2979208081071625E-2</v>
      </c>
      <c r="AE43" s="122">
        <f t="shared" si="6"/>
        <v>1.6405166410001757E-2</v>
      </c>
      <c r="AF43" s="30">
        <f t="shared" si="7"/>
        <v>3.6015846555257205E-2</v>
      </c>
      <c r="AG43" s="30">
        <f t="shared" si="8"/>
        <v>1.6269126024090294E-2</v>
      </c>
      <c r="AH43" s="30">
        <f t="shared" si="9"/>
        <v>1.8572618428518168E-2</v>
      </c>
      <c r="AI43" s="30">
        <f t="shared" si="10"/>
        <v>1.1930072235043006E-2</v>
      </c>
      <c r="AJ43" s="30"/>
      <c r="AK43" s="53">
        <f t="shared" si="27"/>
        <v>0.14843699292321091</v>
      </c>
      <c r="AL43" s="112">
        <f t="shared" si="11"/>
        <v>6.9545045755848439E-2</v>
      </c>
      <c r="AM43" s="112">
        <f t="shared" si="12"/>
        <v>1.5633193050662755E-2</v>
      </c>
      <c r="AN43" s="112">
        <f t="shared" si="13"/>
        <v>3.432105886704765E-2</v>
      </c>
      <c r="AO43" s="112">
        <f t="shared" si="14"/>
        <v>1.5503554279406893E-2</v>
      </c>
      <c r="AP43" s="112">
        <f t="shared" si="15"/>
        <v>1.7698651881537977E-2</v>
      </c>
      <c r="AQ43" s="112">
        <f t="shared" si="16"/>
        <v>1.1368682139369961E-2</v>
      </c>
      <c r="AS43" s="123">
        <f t="shared" si="17"/>
        <v>0.22455214347709054</v>
      </c>
      <c r="AT43" s="38">
        <f t="shared" si="18"/>
        <v>0.12965754289688458</v>
      </c>
      <c r="AY43" s="8">
        <f t="shared" si="19"/>
        <v>0.23121634433003194</v>
      </c>
      <c r="AZ43" s="8">
        <f t="shared" si="20"/>
        <v>0.27677421452102896</v>
      </c>
      <c r="BC43" s="30">
        <f t="shared" si="21"/>
        <v>0.14281969550811557</v>
      </c>
      <c r="BD43" s="30">
        <f t="shared" si="22"/>
        <v>0.13930673302098157</v>
      </c>
      <c r="BE43" s="44">
        <f t="shared" si="23"/>
        <v>0.12778562956326345</v>
      </c>
      <c r="BF43" s="44">
        <f t="shared" si="24"/>
        <v>0</v>
      </c>
      <c r="BG43" s="160">
        <f t="shared" si="25"/>
        <v>2.091422575310371</v>
      </c>
      <c r="BH43" s="160">
        <v>6.49166666666666</v>
      </c>
      <c r="BI43" s="44">
        <v>3.1039478789709845E-2</v>
      </c>
      <c r="BJ43" s="30">
        <f t="shared" si="26"/>
        <v>2.8808809371408853E-2</v>
      </c>
    </row>
    <row r="44" spans="1:62" ht="15.75">
      <c r="A44" s="108">
        <v>2003</v>
      </c>
      <c r="B44" s="112">
        <v>0.13581198151915128</v>
      </c>
      <c r="C44" s="112">
        <v>6.1719998717308044E-2</v>
      </c>
      <c r="D44" s="112">
        <f t="shared" si="3"/>
        <v>3.3841982257950841E-2</v>
      </c>
      <c r="E44" s="114">
        <v>2.2401982110392092E-2</v>
      </c>
      <c r="F44" s="114">
        <v>1.1440000147558749E-2</v>
      </c>
      <c r="G44" s="112">
        <v>1.8290000036358833E-2</v>
      </c>
      <c r="H44" s="112">
        <v>1.0320000350475311E-2</v>
      </c>
      <c r="I44" s="112">
        <v>1.1640000157058239E-2</v>
      </c>
      <c r="K44" s="112">
        <v>0.14672000706195831</v>
      </c>
      <c r="L44" s="112">
        <v>6.1719998717308044E-2</v>
      </c>
      <c r="M44" s="112">
        <v>4.4750001281499863E-2</v>
      </c>
      <c r="N44" s="112">
        <v>1.8290000036358833E-2</v>
      </c>
      <c r="O44" s="112">
        <v>1.0320000350475311E-2</v>
      </c>
      <c r="P44" s="112">
        <v>1.1640000157058239E-2</v>
      </c>
      <c r="R44" s="38">
        <v>1.4869220486739378</v>
      </c>
      <c r="S44" s="116">
        <f t="shared" si="0"/>
        <v>1.8888888888888888</v>
      </c>
      <c r="U44" s="112">
        <v>0.14467203684244773</v>
      </c>
      <c r="V44" s="112">
        <v>6.2979843791906978E-2</v>
      </c>
      <c r="W44" s="119">
        <v>8.6081252817268705E-3</v>
      </c>
      <c r="X44" s="112">
        <v>4.3158926778489988E-2</v>
      </c>
      <c r="Y44" s="112">
        <v>1.7813867185372218E-2</v>
      </c>
      <c r="Z44" s="112">
        <v>9.9935623389855073E-3</v>
      </c>
      <c r="AA44" s="112">
        <v>1.0725838109877282E-2</v>
      </c>
      <c r="AC44" s="30">
        <f t="shared" si="4"/>
        <v>0.15081988145257477</v>
      </c>
      <c r="AD44" s="30">
        <f t="shared" si="5"/>
        <v>7.0631510708997536E-2</v>
      </c>
      <c r="AE44" s="122">
        <f t="shared" si="6"/>
        <v>1.6259792198817423E-2</v>
      </c>
      <c r="AF44" s="30">
        <f t="shared" si="7"/>
        <v>3.2771936585799549E-2</v>
      </c>
      <c r="AG44" s="30">
        <f t="shared" si="8"/>
        <v>1.7813867185372218E-2</v>
      </c>
      <c r="AH44" s="30">
        <f t="shared" si="9"/>
        <v>1.887672886252818E-2</v>
      </c>
      <c r="AI44" s="30">
        <f t="shared" si="10"/>
        <v>1.0725838109877282E-2</v>
      </c>
      <c r="AJ44" s="30"/>
      <c r="AK44" s="53">
        <f t="shared" si="27"/>
        <v>0.14369210631844692</v>
      </c>
      <c r="AL44" s="112">
        <f t="shared" si="11"/>
        <v>6.7293452616996013E-2</v>
      </c>
      <c r="AM44" s="112">
        <f t="shared" si="12"/>
        <v>1.5491351450790046E-2</v>
      </c>
      <c r="AN44" s="112">
        <f t="shared" si="13"/>
        <v>3.1223128879257697E-2</v>
      </c>
      <c r="AO44" s="112">
        <f t="shared" si="14"/>
        <v>1.6971980569737404E-2</v>
      </c>
      <c r="AP44" s="112">
        <f t="shared" si="15"/>
        <v>1.7984611209973793E-2</v>
      </c>
      <c r="AQ44" s="112">
        <f t="shared" si="16"/>
        <v>1.0218933042482012E-2</v>
      </c>
      <c r="AS44" s="123">
        <f t="shared" si="17"/>
        <v>0.23297008804767069</v>
      </c>
      <c r="AT44" s="38">
        <f t="shared" si="18"/>
        <v>0.12857832119257562</v>
      </c>
      <c r="AY44" s="8">
        <f t="shared" si="19"/>
        <v>0.21729188665424504</v>
      </c>
      <c r="AZ44" s="8">
        <f t="shared" si="20"/>
        <v>0.29832252120353692</v>
      </c>
      <c r="BC44" s="30">
        <f t="shared" si="21"/>
        <v>0.14467203684244773</v>
      </c>
      <c r="BD44" s="30">
        <f t="shared" si="22"/>
        <v>0.13428504664975729</v>
      </c>
      <c r="BE44" s="44">
        <f t="shared" si="23"/>
        <v>0.12691428537240795</v>
      </c>
      <c r="BF44" s="44">
        <f t="shared" si="24"/>
        <v>0</v>
      </c>
      <c r="BG44" s="160">
        <f t="shared" si="25"/>
        <v>2.2719381617518426</v>
      </c>
      <c r="BH44" s="160">
        <v>5.6666666666666599</v>
      </c>
      <c r="BI44" s="44">
        <v>2.4941993413664109E-2</v>
      </c>
      <c r="BJ44" s="30">
        <f t="shared" si="26"/>
        <v>3.1718926630931239E-2</v>
      </c>
    </row>
    <row r="45" spans="1:62" ht="15.75">
      <c r="A45" s="108">
        <v>2004</v>
      </c>
      <c r="B45" s="112">
        <v>0.14771224245479858</v>
      </c>
      <c r="C45" s="112">
        <v>6.4680002629756927E-2</v>
      </c>
      <c r="D45" s="112">
        <f t="shared" si="3"/>
        <v>4.0832239799709694E-2</v>
      </c>
      <c r="E45" s="114">
        <v>3.0522240107455922E-2</v>
      </c>
      <c r="F45" s="114">
        <v>1.0309999692253768E-2</v>
      </c>
      <c r="G45" s="112">
        <v>1.8640000373125076E-2</v>
      </c>
      <c r="H45" s="112">
        <v>1.107999961823225E-2</v>
      </c>
      <c r="I45" s="112">
        <v>1.2480000033974648E-2</v>
      </c>
      <c r="K45" s="112">
        <v>0.15621000528335571</v>
      </c>
      <c r="L45" s="112">
        <v>6.4680002629756927E-2</v>
      </c>
      <c r="M45" s="112">
        <v>4.9339998513460159E-2</v>
      </c>
      <c r="N45" s="112">
        <v>1.8640000373125076E-2</v>
      </c>
      <c r="O45" s="112">
        <v>1.107999961823225E-2</v>
      </c>
      <c r="P45" s="112">
        <v>1.2480000033974648E-2</v>
      </c>
      <c r="R45" s="38">
        <v>1.2787396561916242</v>
      </c>
      <c r="S45" s="116">
        <f t="shared" si="0"/>
        <v>1.8888888888888888</v>
      </c>
      <c r="U45" s="112">
        <v>0.15336915406094767</v>
      </c>
      <c r="V45" s="112">
        <v>6.5445239134678992E-2</v>
      </c>
      <c r="W45" s="119">
        <v>9.3588193194075117E-3</v>
      </c>
      <c r="X45" s="112">
        <v>4.7737034484741189E-2</v>
      </c>
      <c r="Y45" s="112">
        <v>1.8541490499960699E-2</v>
      </c>
      <c r="Z45" s="112">
        <v>1.0898980302936042E-2</v>
      </c>
      <c r="AA45" s="112">
        <v>1.0746415230179714E-2</v>
      </c>
      <c r="AC45" s="30">
        <f t="shared" si="4"/>
        <v>0.16321774801773384</v>
      </c>
      <c r="AD45" s="30">
        <f t="shared" si="5"/>
        <v>7.3764189640819003E-2</v>
      </c>
      <c r="AE45" s="122">
        <f t="shared" si="6"/>
        <v>1.7677769825547522E-2</v>
      </c>
      <c r="AF45" s="30">
        <f t="shared" si="7"/>
        <v>3.9578689852339671E-2</v>
      </c>
      <c r="AG45" s="30">
        <f t="shared" si="8"/>
        <v>1.8541490499960699E-2</v>
      </c>
      <c r="AH45" s="30">
        <f t="shared" si="9"/>
        <v>2.0586962794434744E-2</v>
      </c>
      <c r="AI45" s="30">
        <f t="shared" si="10"/>
        <v>1.0746415230179714E-2</v>
      </c>
      <c r="AJ45" s="30"/>
      <c r="AK45" s="53">
        <f t="shared" si="27"/>
        <v>0.15485249263931344</v>
      </c>
      <c r="AL45" s="112">
        <f t="shared" si="11"/>
        <v>6.9983618645190274E-2</v>
      </c>
      <c r="AM45" s="112">
        <f t="shared" si="12"/>
        <v>1.6771746669931063E-2</v>
      </c>
      <c r="AN45" s="112">
        <f t="shared" si="13"/>
        <v>3.7550198146142723E-2</v>
      </c>
      <c r="AO45" s="112">
        <f t="shared" si="14"/>
        <v>1.7591199829905171E-2</v>
      </c>
      <c r="AP45" s="112">
        <f t="shared" si="15"/>
        <v>1.9531837335757453E-2</v>
      </c>
      <c r="AQ45" s="112">
        <f t="shared" si="16"/>
        <v>1.0195638682317822E-2</v>
      </c>
      <c r="AS45" s="123">
        <f t="shared" si="17"/>
        <v>0.23443977805541558</v>
      </c>
      <c r="AT45" s="38">
        <f t="shared" si="18"/>
        <v>0.13208522760902278</v>
      </c>
      <c r="AY45" s="8">
        <f t="shared" si="19"/>
        <v>0.24249011111242261</v>
      </c>
      <c r="AZ45" s="8">
        <f t="shared" si="20"/>
        <v>0.3112557722380791</v>
      </c>
      <c r="BC45" s="30">
        <f t="shared" si="21"/>
        <v>0.15336915406094767</v>
      </c>
      <c r="BD45" s="30">
        <f t="shared" si="22"/>
        <v>0.14521080942854614</v>
      </c>
      <c r="BE45" s="44">
        <f t="shared" si="23"/>
        <v>0.12986397128563892</v>
      </c>
      <c r="BF45" s="44">
        <f t="shared" si="24"/>
        <v>0</v>
      </c>
      <c r="BG45" s="160">
        <f t="shared" si="25"/>
        <v>2.6883660842181696</v>
      </c>
      <c r="BH45" s="160">
        <v>5.6283333333333303</v>
      </c>
      <c r="BI45" s="44">
        <v>2.0935888777849101E-2</v>
      </c>
      <c r="BJ45" s="30">
        <f t="shared" si="26"/>
        <v>3.7427034792487421E-2</v>
      </c>
    </row>
    <row r="46" spans="1:62" ht="15.75">
      <c r="A46" s="108">
        <v>2005</v>
      </c>
      <c r="B46" s="112">
        <v>0.14824515869956512</v>
      </c>
      <c r="C46" s="112">
        <v>6.4120002090930939E-2</v>
      </c>
      <c r="D46" s="112">
        <f t="shared" si="3"/>
        <v>3.8435156551413718E-2</v>
      </c>
      <c r="E46" s="114">
        <v>2.913515622610274E-2</v>
      </c>
      <c r="F46" s="114">
        <v>9.3000003253109753E-3</v>
      </c>
      <c r="G46" s="112">
        <v>1.9360000267624855E-2</v>
      </c>
      <c r="H46" s="112">
        <v>1.3170000165700912E-2</v>
      </c>
      <c r="I46" s="112">
        <v>1.3159999623894691E-2</v>
      </c>
      <c r="K46" s="112">
        <v>0.16297000646591187</v>
      </c>
      <c r="L46" s="112">
        <v>6.4120002090930939E-2</v>
      </c>
      <c r="M46" s="112">
        <v>5.3160000592470169E-2</v>
      </c>
      <c r="N46" s="112">
        <v>1.9360000267624855E-2</v>
      </c>
      <c r="O46" s="112">
        <v>1.3170000165700912E-2</v>
      </c>
      <c r="P46" s="112">
        <v>1.3159999623894691E-2</v>
      </c>
      <c r="R46" s="38">
        <v>1.5053978062374069</v>
      </c>
      <c r="S46" s="116">
        <f t="shared" si="0"/>
        <v>1.8888888888888888</v>
      </c>
      <c r="U46" s="112">
        <v>0.16030427958035678</v>
      </c>
      <c r="V46" s="112">
        <v>6.4588050276999973E-2</v>
      </c>
      <c r="W46" s="119">
        <v>9.8178501909508865E-3</v>
      </c>
      <c r="X46" s="112">
        <v>5.1772166275936699E-2</v>
      </c>
      <c r="Y46" s="112">
        <v>1.8557147663131827E-2</v>
      </c>
      <c r="Z46" s="112">
        <v>1.3410230894154836E-2</v>
      </c>
      <c r="AA46" s="112">
        <v>1.1976685963512548E-2</v>
      </c>
      <c r="AC46" s="30">
        <f t="shared" si="4"/>
        <v>0.1666925491693102</v>
      </c>
      <c r="AD46" s="30">
        <f t="shared" si="5"/>
        <v>7.3315028224511872E-2</v>
      </c>
      <c r="AE46" s="122">
        <f t="shared" si="6"/>
        <v>1.8544828138462786E-2</v>
      </c>
      <c r="AF46" s="30">
        <f t="shared" si="7"/>
        <v>3.7513251184750386E-2</v>
      </c>
      <c r="AG46" s="30">
        <f t="shared" si="8"/>
        <v>1.8557147663131827E-2</v>
      </c>
      <c r="AH46" s="30">
        <f t="shared" si="9"/>
        <v>2.5330436133403578E-2</v>
      </c>
      <c r="AI46" s="30">
        <f t="shared" si="10"/>
        <v>1.1976685963512548E-2</v>
      </c>
      <c r="AJ46" s="30"/>
      <c r="AK46" s="53">
        <f t="shared" si="27"/>
        <v>0.15696960839166013</v>
      </c>
      <c r="AL46" s="112">
        <f t="shared" si="11"/>
        <v>6.9038666256979409E-2</v>
      </c>
      <c r="AM46" s="112">
        <f t="shared" si="12"/>
        <v>1.7463134525757693E-2</v>
      </c>
      <c r="AN46" s="112">
        <f t="shared" si="13"/>
        <v>3.5325156267106694E-2</v>
      </c>
      <c r="AO46" s="112">
        <f t="shared" si="14"/>
        <v>1.7474735469966102E-2</v>
      </c>
      <c r="AP46" s="112">
        <f t="shared" si="15"/>
        <v>2.3852947597626392E-2</v>
      </c>
      <c r="AQ46" s="112">
        <f t="shared" si="16"/>
        <v>1.1278102799981538E-2</v>
      </c>
      <c r="AS46" s="123">
        <f t="shared" si="17"/>
        <v>0.26321071031976423</v>
      </c>
      <c r="AT46" s="38">
        <f t="shared" si="18"/>
        <v>0.14489994369402989</v>
      </c>
      <c r="AY46" s="8">
        <f t="shared" si="19"/>
        <v>0.22504455881017243</v>
      </c>
      <c r="AZ46" s="8">
        <f t="shared" si="20"/>
        <v>0.32296184737840716</v>
      </c>
      <c r="BC46" s="30">
        <f t="shared" si="21"/>
        <v>0.16030427958035678</v>
      </c>
      <c r="BD46" s="30">
        <f t="shared" si="22"/>
        <v>0.14604536448917046</v>
      </c>
      <c r="BE46" s="44">
        <f t="shared" si="23"/>
        <v>0.1366159236043259</v>
      </c>
      <c r="BF46" s="44">
        <f t="shared" si="24"/>
        <v>0</v>
      </c>
      <c r="BG46" s="160">
        <f t="shared" si="25"/>
        <v>2.2611049626284285</v>
      </c>
      <c r="BH46" s="160">
        <v>5.2350000000000003</v>
      </c>
      <c r="BI46" s="44">
        <v>2.3152397109042464E-2</v>
      </c>
      <c r="BJ46" s="30">
        <f t="shared" si="26"/>
        <v>4.2472165950625723E-2</v>
      </c>
    </row>
    <row r="47" spans="1:62" ht="15.75">
      <c r="A47" s="108">
        <v>2006</v>
      </c>
      <c r="B47" s="112">
        <v>0.15815611468568475</v>
      </c>
      <c r="C47" s="112">
        <v>7.0909999310970306E-2</v>
      </c>
      <c r="D47" s="112">
        <f t="shared" si="3"/>
        <v>4.1476116570979653E-2</v>
      </c>
      <c r="E47" s="114">
        <v>3.3156116373706905E-2</v>
      </c>
      <c r="F47" s="114">
        <v>8.3200001972727478E-3</v>
      </c>
      <c r="G47" s="112">
        <v>1.858999952673912E-2</v>
      </c>
      <c r="H47" s="112">
        <v>1.4879999682307243E-2</v>
      </c>
      <c r="I47" s="112">
        <v>1.2299999594688416E-2</v>
      </c>
      <c r="K47" s="112">
        <v>0.16767999529838562</v>
      </c>
      <c r="L47" s="112">
        <v>7.0909999310970306E-2</v>
      </c>
      <c r="M47" s="112">
        <v>5.1010001450777054E-2</v>
      </c>
      <c r="N47" s="112">
        <v>1.858999952673912E-2</v>
      </c>
      <c r="O47" s="112">
        <v>1.4879999682307243E-2</v>
      </c>
      <c r="P47" s="112">
        <v>1.2299999594688416E-2</v>
      </c>
      <c r="R47" s="38">
        <v>1.2875452834204024</v>
      </c>
      <c r="S47" s="116">
        <f t="shared" si="0"/>
        <v>1.8888888888888888</v>
      </c>
      <c r="U47" s="112">
        <v>0.16516293064199711</v>
      </c>
      <c r="V47" s="112">
        <v>7.1344983806375856E-2</v>
      </c>
      <c r="W47" s="119">
        <v>1.0942024248299357E-2</v>
      </c>
      <c r="X47" s="112">
        <v>4.945337074455225E-2</v>
      </c>
      <c r="Y47" s="112">
        <v>1.79866623456479E-2</v>
      </c>
      <c r="Z47" s="112">
        <v>1.5155549928976809E-2</v>
      </c>
      <c r="AA47" s="112">
        <v>1.1222355306495627E-2</v>
      </c>
      <c r="AC47" s="30">
        <f t="shared" si="4"/>
        <v>0.17917452063551276</v>
      </c>
      <c r="AD47" s="30">
        <f t="shared" si="5"/>
        <v>8.1071227582641958E-2</v>
      </c>
      <c r="AE47" s="122">
        <f t="shared" si="6"/>
        <v>2.066826802456545E-2</v>
      </c>
      <c r="AF47" s="30">
        <f t="shared" si="7"/>
        <v>4.0267125534882216E-2</v>
      </c>
      <c r="AG47" s="30">
        <f t="shared" si="8"/>
        <v>1.79866623456479E-2</v>
      </c>
      <c r="AH47" s="30">
        <f t="shared" si="9"/>
        <v>2.8627149865845084E-2</v>
      </c>
      <c r="AI47" s="30">
        <f t="shared" si="10"/>
        <v>1.1222355306495627E-2</v>
      </c>
      <c r="AJ47" s="30"/>
      <c r="AK47" s="53">
        <f t="shared" si="27"/>
        <v>0.16751645874731871</v>
      </c>
      <c r="AL47" s="112">
        <f t="shared" si="11"/>
        <v>7.5796295716447928E-2</v>
      </c>
      <c r="AM47" s="112">
        <f t="shared" si="12"/>
        <v>1.9323478894406006E-2</v>
      </c>
      <c r="AN47" s="112">
        <f t="shared" si="13"/>
        <v>3.7647128897635496E-2</v>
      </c>
      <c r="AO47" s="112">
        <f t="shared" si="14"/>
        <v>1.6816352962126926E-2</v>
      </c>
      <c r="AP47" s="112">
        <f t="shared" si="15"/>
        <v>2.6764512903653705E-2</v>
      </c>
      <c r="AQ47" s="112">
        <f t="shared" si="16"/>
        <v>1.0492168267454664E-2</v>
      </c>
      <c r="AS47" s="123">
        <f t="shared" si="17"/>
        <v>0.27512515571725815</v>
      </c>
      <c r="AT47" s="38">
        <f t="shared" si="18"/>
        <v>0.15801108684517468</v>
      </c>
      <c r="AY47" s="8">
        <f t="shared" si="19"/>
        <v>0.22473689558124138</v>
      </c>
      <c r="AZ47" s="8">
        <f t="shared" si="20"/>
        <v>0.29942173193660565</v>
      </c>
      <c r="BC47" s="30">
        <f t="shared" si="21"/>
        <v>0.16516293064199711</v>
      </c>
      <c r="BD47" s="30">
        <f t="shared" si="22"/>
        <v>0.15597668543232707</v>
      </c>
      <c r="BE47" s="44">
        <f t="shared" si="23"/>
        <v>0.14552547489437451</v>
      </c>
      <c r="BF47" s="44">
        <f t="shared" si="24"/>
        <v>0</v>
      </c>
      <c r="BG47" s="160">
        <f t="shared" si="25"/>
        <v>1.9135436165729509</v>
      </c>
      <c r="BH47" s="160">
        <v>5.5874999999999897</v>
      </c>
      <c r="BI47" s="44">
        <v>2.9199752499014828E-2</v>
      </c>
      <c r="BJ47" s="30">
        <f t="shared" si="26"/>
        <v>4.1133370547279502E-2</v>
      </c>
    </row>
    <row r="48" spans="1:62" ht="15.75">
      <c r="A48" s="108">
        <v>2007</v>
      </c>
      <c r="B48" s="112">
        <v>0.16859842839510925</v>
      </c>
      <c r="C48" s="112">
        <v>7.9499997198581696E-2</v>
      </c>
      <c r="D48" s="112">
        <f t="shared" si="3"/>
        <v>4.6148430582599695E-2</v>
      </c>
      <c r="E48" s="114">
        <v>3.7728430962653811E-2</v>
      </c>
      <c r="F48" s="114">
        <v>8.4199996199458838E-3</v>
      </c>
      <c r="G48" s="112">
        <v>1.4150000177323818E-2</v>
      </c>
      <c r="H48" s="112">
        <v>1.6890000551939011E-2</v>
      </c>
      <c r="I48" s="112">
        <v>1.1909999884665012E-2</v>
      </c>
      <c r="K48" s="112">
        <v>0.17670999467372894</v>
      </c>
      <c r="L48" s="112">
        <v>7.9499997198581696E-2</v>
      </c>
      <c r="M48" s="112">
        <v>5.4280001670122147E-2</v>
      </c>
      <c r="N48" s="112">
        <v>1.4150000177323818E-2</v>
      </c>
      <c r="O48" s="112">
        <v>1.6890000551939011E-2</v>
      </c>
      <c r="P48" s="112">
        <v>1.1909999884665012E-2</v>
      </c>
      <c r="R48" s="38">
        <v>1.2155290024006469</v>
      </c>
      <c r="S48" s="116">
        <f t="shared" si="0"/>
        <v>1.8888888888888888</v>
      </c>
      <c r="U48" s="112">
        <v>0.17468240110603914</v>
      </c>
      <c r="V48" s="112">
        <v>8.0000188672111339E-2</v>
      </c>
      <c r="W48" s="119">
        <v>1.2741006344689816E-2</v>
      </c>
      <c r="X48" s="112">
        <v>5.2631359847929174E-2</v>
      </c>
      <c r="Y48" s="112">
        <v>1.3530858732925359E-2</v>
      </c>
      <c r="Z48" s="112">
        <v>1.7075040391718959E-2</v>
      </c>
      <c r="AA48" s="112">
        <v>1.1444957760483364E-2</v>
      </c>
      <c r="AC48" s="30">
        <f t="shared" si="4"/>
        <v>0.19334631247540851</v>
      </c>
      <c r="AD48" s="30">
        <f t="shared" si="5"/>
        <v>9.132552764516895E-2</v>
      </c>
      <c r="AE48" s="122">
        <f t="shared" si="6"/>
        <v>2.4066345317747428E-2</v>
      </c>
      <c r="AF48" s="30">
        <f t="shared" si="7"/>
        <v>4.4792114263583913E-2</v>
      </c>
      <c r="AG48" s="30">
        <f t="shared" si="8"/>
        <v>1.3530858732925359E-2</v>
      </c>
      <c r="AH48" s="30">
        <f t="shared" si="9"/>
        <v>3.225285407324692E-2</v>
      </c>
      <c r="AI48" s="30">
        <f t="shared" si="10"/>
        <v>1.1444957760483364E-2</v>
      </c>
      <c r="AJ48" s="30"/>
      <c r="AK48" s="53">
        <f t="shared" si="27"/>
        <v>0.17910571421959687</v>
      </c>
      <c r="AL48" s="112">
        <f t="shared" si="11"/>
        <v>8.4599099129185298E-2</v>
      </c>
      <c r="AM48" s="112">
        <f t="shared" si="12"/>
        <v>2.2293779031026726E-2</v>
      </c>
      <c r="AN48" s="112">
        <f t="shared" si="13"/>
        <v>4.1493026238115419E-2</v>
      </c>
      <c r="AO48" s="112">
        <f t="shared" si="14"/>
        <v>1.2534266034545148E-2</v>
      </c>
      <c r="AP48" s="112">
        <f t="shared" si="15"/>
        <v>2.9877324219173048E-2</v>
      </c>
      <c r="AQ48" s="112">
        <f t="shared" si="16"/>
        <v>1.0601998598577925E-2</v>
      </c>
      <c r="AS48" s="123">
        <f t="shared" si="17"/>
        <v>0.29128664865619047</v>
      </c>
      <c r="AT48" s="38">
        <f t="shared" si="18"/>
        <v>0.17068718169444702</v>
      </c>
      <c r="AY48" s="8">
        <f t="shared" si="19"/>
        <v>0.23166779697068679</v>
      </c>
      <c r="AZ48" s="8">
        <f t="shared" si="20"/>
        <v>0.30129743760494715</v>
      </c>
      <c r="BC48" s="30">
        <f t="shared" si="21"/>
        <v>0.17468240110603914</v>
      </c>
      <c r="BD48" s="30">
        <f t="shared" si="22"/>
        <v>0.16684315552169388</v>
      </c>
      <c r="BE48" s="44">
        <f t="shared" si="23"/>
        <v>0.15575861872578897</v>
      </c>
      <c r="BF48" s="44">
        <f t="shared" si="24"/>
        <v>0</v>
      </c>
      <c r="BG48" s="160">
        <f t="shared" si="25"/>
        <v>1.7483430202053358</v>
      </c>
      <c r="BH48" s="160">
        <v>5.5558333333333296</v>
      </c>
      <c r="BI48" s="44">
        <v>3.1777707630169849E-2</v>
      </c>
      <c r="BJ48" s="30">
        <f t="shared" si="26"/>
        <v>4.421136022798329E-2</v>
      </c>
    </row>
    <row r="49" spans="1:62" ht="15.75">
      <c r="A49" s="108">
        <v>2008</v>
      </c>
      <c r="B49" s="112">
        <v>0.16712593930932765</v>
      </c>
      <c r="C49" s="112">
        <v>7.7320002019405365E-2</v>
      </c>
      <c r="D49" s="112">
        <f t="shared" si="3"/>
        <v>4.3055938474564605E-2</v>
      </c>
      <c r="E49" s="114">
        <v>3.32159385194171E-2</v>
      </c>
      <c r="F49" s="114">
        <v>9.8399999551475048E-3</v>
      </c>
      <c r="G49" s="112">
        <v>1.2179999612271786E-2</v>
      </c>
      <c r="H49" s="112">
        <v>2.2129999473690987E-2</v>
      </c>
      <c r="I49" s="112">
        <v>1.2439999729394913E-2</v>
      </c>
      <c r="K49" s="112">
        <v>0.18975000083446503</v>
      </c>
      <c r="L49" s="112">
        <v>7.7320002019405365E-2</v>
      </c>
      <c r="M49" s="112">
        <v>6.5679997205734253E-2</v>
      </c>
      <c r="N49" s="112">
        <v>1.2179999612271786E-2</v>
      </c>
      <c r="O49" s="112">
        <v>2.2129999473690987E-2</v>
      </c>
      <c r="P49" s="112">
        <v>1.2439999729394913E-2</v>
      </c>
      <c r="R49" s="38">
        <v>1.6811205625860688</v>
      </c>
      <c r="S49" s="116">
        <f t="shared" si="0"/>
        <v>1.8888888888888888</v>
      </c>
      <c r="U49" s="112">
        <v>0.18910611322521326</v>
      </c>
      <c r="V49" s="112">
        <v>7.9066957756399797E-2</v>
      </c>
      <c r="W49" s="119">
        <v>1.3579194922368516E-2</v>
      </c>
      <c r="X49" s="112">
        <v>6.5664037756252958E-2</v>
      </c>
      <c r="Y49" s="112">
        <v>1.0659142923972197E-2</v>
      </c>
      <c r="Z49" s="112">
        <v>2.1769344796501802E-2</v>
      </c>
      <c r="AA49" s="112">
        <v>1.1946634587268214E-2</v>
      </c>
      <c r="AC49" s="30">
        <f t="shared" si="4"/>
        <v>0.19790944939302027</v>
      </c>
      <c r="AD49" s="30">
        <f t="shared" si="5"/>
        <v>9.1137353242949581E-2</v>
      </c>
      <c r="AE49" s="122">
        <f t="shared" si="6"/>
        <v>2.5649590408918309E-2</v>
      </c>
      <c r="AF49" s="30">
        <f t="shared" si="7"/>
        <v>4.3046445134326865E-2</v>
      </c>
      <c r="AG49" s="30">
        <f t="shared" si="8"/>
        <v>1.0659142923972197E-2</v>
      </c>
      <c r="AH49" s="30">
        <f t="shared" si="9"/>
        <v>4.1119873504503399E-2</v>
      </c>
      <c r="AI49" s="30">
        <f t="shared" si="10"/>
        <v>1.1946634587268214E-2</v>
      </c>
      <c r="AJ49" s="30"/>
      <c r="AK49" s="53">
        <f t="shared" si="27"/>
        <v>0.18086099093523761</v>
      </c>
      <c r="AL49" s="112">
        <f t="shared" si="11"/>
        <v>8.3286533661166215E-2</v>
      </c>
      <c r="AM49" s="112">
        <f t="shared" si="12"/>
        <v>2.3440064901739541E-2</v>
      </c>
      <c r="AN49" s="112">
        <f t="shared" si="13"/>
        <v>3.933830722641718E-2</v>
      </c>
      <c r="AO49" s="112">
        <f t="shared" si="14"/>
        <v>9.7409353502952382E-3</v>
      </c>
      <c r="AP49" s="112">
        <f t="shared" si="15"/>
        <v>3.7577695718749186E-2</v>
      </c>
      <c r="AQ49" s="112">
        <f t="shared" si="16"/>
        <v>1.0917518978609791E-2</v>
      </c>
      <c r="AS49" s="123">
        <f t="shared" si="17"/>
        <v>0.33737380462732208</v>
      </c>
      <c r="AT49" s="38">
        <f t="shared" si="18"/>
        <v>0.18692436281408031</v>
      </c>
      <c r="AY49" s="8">
        <f t="shared" si="19"/>
        <v>0.21750575966103919</v>
      </c>
      <c r="AZ49" s="8">
        <f t="shared" si="20"/>
        <v>0.34723381828514077</v>
      </c>
      <c r="BC49" s="30">
        <f t="shared" si="21"/>
        <v>0.18910611322521326</v>
      </c>
      <c r="BD49" s="30">
        <f t="shared" si="22"/>
        <v>0.16648852060328717</v>
      </c>
      <c r="BE49" s="44">
        <f t="shared" si="23"/>
        <v>0.15688327651400744</v>
      </c>
      <c r="BF49" s="44">
        <f t="shared" si="24"/>
        <v>0</v>
      </c>
      <c r="BG49" s="160">
        <f t="shared" si="25"/>
        <v>2.365304951577059</v>
      </c>
      <c r="BH49" s="160">
        <v>5.6316666666666597</v>
      </c>
      <c r="BI49" s="44">
        <v>2.3809473966186753E-2</v>
      </c>
      <c r="BJ49" s="30">
        <f t="shared" si="26"/>
        <v>5.5824037801105453E-2</v>
      </c>
    </row>
    <row r="50" spans="1:62" ht="15.75">
      <c r="A50" s="110">
        <v>2009</v>
      </c>
      <c r="B50" s="112">
        <v>0.16605026508154111</v>
      </c>
      <c r="C50" s="112">
        <v>6.9009996950626373E-2</v>
      </c>
      <c r="D50" s="112">
        <f t="shared" si="3"/>
        <v>5.2860268861369658E-2</v>
      </c>
      <c r="E50" s="114">
        <v>4.155026859774949E-2</v>
      </c>
      <c r="F50" s="114">
        <v>1.1310000263620168E-2</v>
      </c>
      <c r="G50" s="112">
        <v>1.0470000095665455E-2</v>
      </c>
      <c r="H50" s="112">
        <v>2.0309999585151672E-2</v>
      </c>
      <c r="I50" s="112">
        <v>1.3399999588727951E-2</v>
      </c>
      <c r="K50" s="112">
        <v>0.18869000673294067</v>
      </c>
      <c r="L50" s="112">
        <v>6.9009996950626373E-2</v>
      </c>
      <c r="M50" s="112">
        <v>7.5499996542930603E-2</v>
      </c>
      <c r="N50" s="112">
        <v>1.0470000095665455E-2</v>
      </c>
      <c r="O50" s="112">
        <v>2.0309999585151672E-2</v>
      </c>
      <c r="P50" s="112">
        <v>1.3399999588727951E-2</v>
      </c>
      <c r="R50" s="38">
        <v>1.544875603590856</v>
      </c>
      <c r="S50" s="116">
        <f t="shared" si="0"/>
        <v>1.8888888888888888</v>
      </c>
      <c r="U50" s="112">
        <v>0.1904261489892865</v>
      </c>
      <c r="V50" s="112">
        <v>7.2787567478058257E-2</v>
      </c>
      <c r="W50" s="119">
        <v>1.287344387590866E-2</v>
      </c>
      <c r="X50" s="112">
        <v>7.5915756172752466E-2</v>
      </c>
      <c r="Y50" s="112">
        <v>9.1481942939863337E-3</v>
      </c>
      <c r="Z50" s="112">
        <v>1.9787184654899856E-2</v>
      </c>
      <c r="AA50" s="112">
        <v>1.2787444049149733E-2</v>
      </c>
      <c r="AC50" s="30">
        <f t="shared" si="4"/>
        <v>0.19667145089511981</v>
      </c>
      <c r="AD50" s="30">
        <f t="shared" si="5"/>
        <v>8.4230628701088175E-2</v>
      </c>
      <c r="AE50" s="122">
        <f t="shared" si="6"/>
        <v>2.4316505098938578E-2</v>
      </c>
      <c r="AF50" s="30">
        <f t="shared" si="7"/>
        <v>5.3129390613862536E-2</v>
      </c>
      <c r="AG50" s="30">
        <f t="shared" si="8"/>
        <v>9.1481942939863337E-3</v>
      </c>
      <c r="AH50" s="30">
        <f t="shared" si="9"/>
        <v>3.7375793237033057E-2</v>
      </c>
      <c r="AI50" s="30">
        <f t="shared" si="10"/>
        <v>1.2787444049149733E-2</v>
      </c>
      <c r="AJ50" s="30"/>
      <c r="AK50" s="53">
        <f t="shared" si="27"/>
        <v>0.18091468472554792</v>
      </c>
      <c r="AL50" s="112">
        <f t="shared" si="11"/>
        <v>7.7482306487983418E-2</v>
      </c>
      <c r="AM50" s="112">
        <f t="shared" si="12"/>
        <v>2.2368334771413499E-2</v>
      </c>
      <c r="AN50" s="112">
        <f t="shared" si="13"/>
        <v>4.8872812545086755E-2</v>
      </c>
      <c r="AO50" s="112">
        <f t="shared" si="14"/>
        <v>8.415266572610932E-3</v>
      </c>
      <c r="AP50" s="112">
        <f t="shared" si="15"/>
        <v>3.4381349296350207E-2</v>
      </c>
      <c r="AQ50" s="112">
        <f t="shared" si="16"/>
        <v>1.1762949823516623E-2</v>
      </c>
      <c r="AS50" s="123">
        <f t="shared" si="17"/>
        <v>0.31368202174331172</v>
      </c>
      <c r="AT50" s="38">
        <f t="shared" si="18"/>
        <v>0.17151335940026821</v>
      </c>
      <c r="AY50" s="8">
        <f t="shared" si="19"/>
        <v>0.27014287214566374</v>
      </c>
      <c r="AZ50" s="8">
        <f t="shared" si="20"/>
        <v>0.39866245563272684</v>
      </c>
      <c r="BC50" s="30">
        <f t="shared" si="21"/>
        <v>0.1904261489892865</v>
      </c>
      <c r="BD50" s="30">
        <f t="shared" si="22"/>
        <v>0.16763978343039659</v>
      </c>
      <c r="BE50" s="44">
        <f t="shared" si="23"/>
        <v>0.14679711037472618</v>
      </c>
      <c r="BF50" s="44">
        <f t="shared" si="24"/>
        <v>0</v>
      </c>
      <c r="BG50" s="160">
        <f t="shared" si="25"/>
        <v>3.0798792299999156</v>
      </c>
      <c r="BH50" s="160">
        <v>5.3133333333333299</v>
      </c>
      <c r="BI50" s="44">
        <v>1.7251758710465654E-2</v>
      </c>
      <c r="BJ50" s="30">
        <f t="shared" si="26"/>
        <v>6.4605755909132298E-2</v>
      </c>
    </row>
    <row r="51" spans="1:62" ht="15.75">
      <c r="A51" s="108">
        <v>2010</v>
      </c>
      <c r="B51" s="112">
        <v>0.179386454241732</v>
      </c>
      <c r="C51" s="112">
        <v>8.1529997289180756E-2</v>
      </c>
      <c r="D51" s="112">
        <f t="shared" si="3"/>
        <v>5.6966455260673392E-2</v>
      </c>
      <c r="E51" s="114">
        <v>4.6316454842137027E-2</v>
      </c>
      <c r="F51" s="114">
        <v>1.0650000418536365E-2</v>
      </c>
      <c r="G51" s="112">
        <v>8.1900004297494888E-3</v>
      </c>
      <c r="H51" s="112">
        <v>1.8340000882744789E-2</v>
      </c>
      <c r="I51" s="112">
        <v>1.4360000379383564E-2</v>
      </c>
      <c r="K51" s="112">
        <v>0.20708000659942627</v>
      </c>
      <c r="L51" s="112">
        <v>8.1529997289180756E-2</v>
      </c>
      <c r="M51" s="112">
        <v>8.466000109910965E-2</v>
      </c>
      <c r="N51" s="112">
        <v>8.1900004297494888E-3</v>
      </c>
      <c r="O51" s="112">
        <v>1.8340000882744789E-2</v>
      </c>
      <c r="P51" s="112">
        <v>1.4360000379383564E-2</v>
      </c>
      <c r="R51" s="38">
        <v>1.597920240934366</v>
      </c>
      <c r="S51" s="116">
        <f t="shared" si="0"/>
        <v>1.8888888888888888</v>
      </c>
      <c r="U51" s="112">
        <v>0.20697067976663855</v>
      </c>
      <c r="V51" s="112">
        <v>8.4971852687010213E-2</v>
      </c>
      <c r="W51" s="119">
        <v>1.4371166934870203E-2</v>
      </c>
      <c r="X51" s="112">
        <v>8.3589986155647306E-2</v>
      </c>
      <c r="Y51" s="112">
        <v>7.421404262557418E-3</v>
      </c>
      <c r="Z51" s="112">
        <v>1.7591188701540802E-2</v>
      </c>
      <c r="AA51" s="112">
        <v>1.3396244601842026E-2</v>
      </c>
      <c r="AC51" s="30">
        <f t="shared" si="4"/>
        <v>0.2080884985440315</v>
      </c>
      <c r="AD51" s="30">
        <f t="shared" si="5"/>
        <v>9.7746223295783724E-2</v>
      </c>
      <c r="AE51" s="122">
        <f t="shared" si="6"/>
        <v>2.7145537543643718E-2</v>
      </c>
      <c r="AF51" s="30">
        <f t="shared" si="7"/>
        <v>5.6296825503160175E-2</v>
      </c>
      <c r="AG51" s="30">
        <f t="shared" si="8"/>
        <v>7.421404262557418E-3</v>
      </c>
      <c r="AH51" s="30">
        <f t="shared" si="9"/>
        <v>3.3227800880688177E-2</v>
      </c>
      <c r="AI51" s="30">
        <f t="shared" si="10"/>
        <v>1.3396244601842026E-2</v>
      </c>
      <c r="AJ51" s="30"/>
      <c r="AK51" s="53">
        <f t="shared" si="27"/>
        <v>0.19174546705181833</v>
      </c>
      <c r="AL51" s="112">
        <f t="shared" si="11"/>
        <v>9.0069347270702163E-2</v>
      </c>
      <c r="AM51" s="112">
        <f t="shared" si="12"/>
        <v>2.5013558226896666E-2</v>
      </c>
      <c r="AN51" s="112">
        <f t="shared" si="13"/>
        <v>5.1875337537475752E-2</v>
      </c>
      <c r="AO51" s="112">
        <f t="shared" si="14"/>
        <v>6.8385357021705671E-3</v>
      </c>
      <c r="AP51" s="112">
        <f t="shared" si="15"/>
        <v>3.0618127592593556E-2</v>
      </c>
      <c r="AQ51" s="112">
        <f t="shared" si="16"/>
        <v>1.2344118948876309E-2</v>
      </c>
      <c r="AS51" s="123">
        <f t="shared" si="17"/>
        <v>0.29013299075516619</v>
      </c>
      <c r="AT51" s="38">
        <f t="shared" si="18"/>
        <v>0.15442938909244958</v>
      </c>
      <c r="AY51" s="8">
        <f t="shared" si="19"/>
        <v>0.27054270609409858</v>
      </c>
      <c r="AZ51" s="8">
        <f t="shared" si="20"/>
        <v>0.40387356436136668</v>
      </c>
      <c r="BC51" s="30">
        <f t="shared" si="21"/>
        <v>0.20697067976663855</v>
      </c>
      <c r="BD51" s="30">
        <f t="shared" si="22"/>
        <v>0.17967751911415139</v>
      </c>
      <c r="BE51" s="44">
        <f t="shared" si="23"/>
        <v>0.15503434352995155</v>
      </c>
      <c r="BF51" s="44">
        <f t="shared" si="24"/>
        <v>0</v>
      </c>
      <c r="BG51" s="160">
        <f t="shared" si="25"/>
        <v>3.472729143363332</v>
      </c>
      <c r="BH51" s="160">
        <v>4.9433333333333298</v>
      </c>
      <c r="BI51" s="44">
        <v>1.423472182614772E-2</v>
      </c>
      <c r="BJ51" s="30">
        <f t="shared" si="26"/>
        <v>7.2939985737110941E-2</v>
      </c>
    </row>
    <row r="52" spans="1:62" ht="15.75">
      <c r="A52" s="108">
        <v>2011</v>
      </c>
      <c r="B52" s="112">
        <v>0.17363015073066687</v>
      </c>
      <c r="C52" s="112">
        <v>7.5999997556209564E-2</v>
      </c>
      <c r="D52" s="112">
        <f t="shared" si="3"/>
        <v>5.7280153731760729E-2</v>
      </c>
      <c r="E52" s="114">
        <v>4.6910153815468002E-2</v>
      </c>
      <c r="F52" s="114">
        <v>1.0369999916292727E-2</v>
      </c>
      <c r="G52" s="112">
        <v>8.7000001221895218E-3</v>
      </c>
      <c r="H52" s="112">
        <v>1.817999966442585E-2</v>
      </c>
      <c r="I52" s="112">
        <v>1.34699996560812E-2</v>
      </c>
      <c r="K52" s="112">
        <v>0.20334999263286591</v>
      </c>
      <c r="L52" s="112">
        <v>7.5999997556209564E-2</v>
      </c>
      <c r="M52" s="112">
        <v>8.6989998817443848E-2</v>
      </c>
      <c r="N52" s="112">
        <v>8.7000001221895218E-3</v>
      </c>
      <c r="O52" s="112">
        <v>1.817999966442585E-2</v>
      </c>
      <c r="P52" s="112">
        <v>1.34699996560812E-2</v>
      </c>
      <c r="R52" s="38">
        <v>1.6333350600928256</v>
      </c>
      <c r="S52" s="116">
        <f t="shared" si="0"/>
        <v>1.8888888888888888</v>
      </c>
      <c r="U52" s="112">
        <v>0.20094082440983713</v>
      </c>
      <c r="V52" s="112">
        <v>7.7201000340754306E-2</v>
      </c>
      <c r="W52" s="119">
        <v>1.3708646179336736E-2</v>
      </c>
      <c r="X52" s="112">
        <v>8.564957947037366E-2</v>
      </c>
      <c r="Y52" s="112">
        <v>8.0821365266132081E-3</v>
      </c>
      <c r="Z52" s="112">
        <v>1.7430004874998611E-2</v>
      </c>
      <c r="AA52" s="112">
        <v>1.2578110023990577E-2</v>
      </c>
      <c r="AC52" s="30">
        <f t="shared" si="4"/>
        <v>0.1994295423965407</v>
      </c>
      <c r="AD52" s="30">
        <f t="shared" si="5"/>
        <v>8.9386463611275849E-2</v>
      </c>
      <c r="AE52" s="122">
        <f t="shared" si="6"/>
        <v>2.5894109449858278E-2</v>
      </c>
      <c r="AF52" s="30">
        <f t="shared" si="7"/>
        <v>5.6459489692996995E-2</v>
      </c>
      <c r="AG52" s="30">
        <f t="shared" si="8"/>
        <v>8.0821365266132081E-3</v>
      </c>
      <c r="AH52" s="30">
        <f t="shared" si="9"/>
        <v>3.2923342541664041E-2</v>
      </c>
      <c r="AI52" s="30">
        <f t="shared" si="10"/>
        <v>1.2578110023990577E-2</v>
      </c>
      <c r="AJ52" s="30"/>
      <c r="AK52" s="53">
        <f t="shared" si="27"/>
        <v>0.18413927904807434</v>
      </c>
      <c r="AL52" s="112">
        <f t="shared" si="11"/>
        <v>8.2533203296979427E-2</v>
      </c>
      <c r="AM52" s="112">
        <f t="shared" si="12"/>
        <v>2.3908808035110553E-2</v>
      </c>
      <c r="AN52" s="112">
        <f t="shared" si="13"/>
        <v>5.2130740523982616E-2</v>
      </c>
      <c r="AO52" s="112">
        <f t="shared" si="14"/>
        <v>7.4624791056256221E-3</v>
      </c>
      <c r="AP52" s="112">
        <f t="shared" si="15"/>
        <v>3.0399109814033112E-2</v>
      </c>
      <c r="AQ52" s="112">
        <f t="shared" si="16"/>
        <v>1.1613746307453583E-2</v>
      </c>
      <c r="AS52" s="123">
        <f t="shared" si="17"/>
        <v>0.29492848092972701</v>
      </c>
      <c r="AT52" s="38">
        <f t="shared" si="18"/>
        <v>0.15496428436476017</v>
      </c>
      <c r="AY52" s="8">
        <f t="shared" si="19"/>
        <v>0.2831049453081248</v>
      </c>
      <c r="AZ52" s="8">
        <f t="shared" si="20"/>
        <v>0.42624279920183633</v>
      </c>
      <c r="BC52" s="30">
        <f t="shared" si="21"/>
        <v>0.20094082440983713</v>
      </c>
      <c r="BD52" s="30">
        <f t="shared" si="22"/>
        <v>0.17175073463246049</v>
      </c>
      <c r="BE52" s="44">
        <f t="shared" si="23"/>
        <v>0.14543123432376445</v>
      </c>
      <c r="BF52" s="44">
        <f t="shared" si="24"/>
        <v>0</v>
      </c>
      <c r="BG52" s="160">
        <f t="shared" si="25"/>
        <v>3.8077703418050968</v>
      </c>
      <c r="BH52" s="160">
        <v>4.63916666666666</v>
      </c>
      <c r="BI52" s="44">
        <v>1.218342034899992E-2</v>
      </c>
      <c r="BJ52" s="30">
        <f t="shared" si="26"/>
        <v>7.5279579554080933E-2</v>
      </c>
    </row>
    <row r="53" spans="1:62" ht="15.75">
      <c r="A53" s="108">
        <v>2012</v>
      </c>
      <c r="B53" s="112">
        <v>0.18700055899743223</v>
      </c>
      <c r="C53" s="112">
        <v>8.1840001046657562E-2</v>
      </c>
      <c r="D53" s="112">
        <f t="shared" si="3"/>
        <v>6.1440558458606243E-2</v>
      </c>
      <c r="E53" s="114">
        <v>5.2230558876807331E-2</v>
      </c>
      <c r="F53" s="114">
        <v>9.2099995817989111E-3</v>
      </c>
      <c r="G53" s="112">
        <v>9.2900004237890244E-3</v>
      </c>
      <c r="H53" s="112">
        <v>1.9929999485611916E-2</v>
      </c>
      <c r="I53" s="112">
        <v>1.4499999582767487E-2</v>
      </c>
      <c r="K53" s="112">
        <v>0.22008000314235687</v>
      </c>
      <c r="L53" s="112">
        <v>8.1840001046657562E-2</v>
      </c>
      <c r="M53" s="112">
        <v>9.4520002603530884E-2</v>
      </c>
      <c r="N53" s="112">
        <v>9.2900004237890244E-3</v>
      </c>
      <c r="O53" s="112">
        <v>1.9929999485611916E-2</v>
      </c>
      <c r="P53" s="112">
        <v>1.4499999582767487E-2</v>
      </c>
      <c r="R53" s="115">
        <v>1.8</v>
      </c>
      <c r="S53" s="116">
        <f>S54</f>
        <v>1.8888888888888888</v>
      </c>
      <c r="U53" s="112">
        <v>0.21279789805750549</v>
      </c>
      <c r="V53" s="112">
        <v>7.9997150612596157E-2</v>
      </c>
      <c r="W53" s="119">
        <v>1.5196026833397738E-2</v>
      </c>
      <c r="X53" s="112">
        <v>9.1168899632182193E-2</v>
      </c>
      <c r="Y53" s="112">
        <v>8.1072736833987819E-3</v>
      </c>
      <c r="Z53" s="112">
        <v>1.9505415397408521E-2</v>
      </c>
      <c r="AA53" s="112">
        <v>1.4019162005727559E-2</v>
      </c>
      <c r="AC53" s="30">
        <f t="shared" si="4"/>
        <v>0.2072174499585262</v>
      </c>
      <c r="AD53" s="30">
        <f t="shared" si="5"/>
        <v>9.3504730020060808E-2</v>
      </c>
      <c r="AE53" s="122">
        <f t="shared" si="6"/>
        <v>2.8703606240862392E-2</v>
      </c>
      <c r="AF53" s="30">
        <f t="shared" si="7"/>
        <v>5.4742721832011842E-2</v>
      </c>
      <c r="AG53" s="30">
        <f t="shared" si="8"/>
        <v>8.1072736833987819E-3</v>
      </c>
      <c r="AH53" s="30">
        <f t="shared" si="9"/>
        <v>3.6843562417327204E-2</v>
      </c>
      <c r="AI53" s="30">
        <f t="shared" si="10"/>
        <v>1.4019162005727559E-2</v>
      </c>
      <c r="AJ53" s="30"/>
      <c r="AK53" s="53">
        <f t="shared" si="27"/>
        <v>0.18966626846939716</v>
      </c>
      <c r="AL53" s="112">
        <f t="shared" si="11"/>
        <v>8.5584940991663042E-2</v>
      </c>
      <c r="AM53" s="112">
        <f t="shared" si="12"/>
        <v>2.6272429703236327E-2</v>
      </c>
      <c r="AN53" s="112">
        <f t="shared" si="13"/>
        <v>5.0106049359327491E-2</v>
      </c>
      <c r="AO53" s="112">
        <f t="shared" si="14"/>
        <v>7.420592943780324E-3</v>
      </c>
      <c r="AP53" s="112">
        <f t="shared" si="15"/>
        <v>3.3722936954452394E-2</v>
      </c>
      <c r="AQ53" s="112">
        <f t="shared" si="16"/>
        <v>1.2831748220173914E-2</v>
      </c>
      <c r="AS53" s="123">
        <f t="shared" si="17"/>
        <v>0.31632069920418682</v>
      </c>
      <c r="AT53" s="38">
        <f t="shared" si="18"/>
        <v>0.16307229792950639</v>
      </c>
      <c r="AY53" s="8">
        <f t="shared" si="19"/>
        <v>0.26418007674048877</v>
      </c>
      <c r="AZ53" s="8">
        <f t="shared" si="20"/>
        <v>0.42842951206005403</v>
      </c>
      <c r="BC53" s="30">
        <f t="shared" si="21"/>
        <v>0.21279789805750549</v>
      </c>
      <c r="BD53" s="30">
        <f t="shared" si="22"/>
        <v>0.17637172025733514</v>
      </c>
      <c r="BE53" s="44">
        <f t="shared" si="23"/>
        <v>0.15582270909234205</v>
      </c>
      <c r="BF53" s="44">
        <f t="shared" si="24"/>
        <v>0</v>
      </c>
      <c r="BG53" s="160">
        <f t="shared" si="25"/>
        <v>3.2804934291314893</v>
      </c>
      <c r="BH53" s="160">
        <v>3.6733333333333298</v>
      </c>
      <c r="BI53" s="44">
        <v>1.1197502487623774E-2</v>
      </c>
      <c r="BJ53" s="30">
        <f t="shared" si="26"/>
        <v>8.1958900050383282E-2</v>
      </c>
    </row>
    <row r="54" spans="1:62" ht="15.75">
      <c r="A54" s="108">
        <v>2013</v>
      </c>
      <c r="F54" s="117">
        <f>F53</f>
        <v>9.2099995817989111E-3</v>
      </c>
      <c r="R54" s="115">
        <v>1.8</v>
      </c>
      <c r="S54" s="112">
        <f>3.4/1.8</f>
        <v>1.8888888888888888</v>
      </c>
      <c r="U54" s="112">
        <v>0.19949005596162539</v>
      </c>
      <c r="V54" s="112">
        <v>7.5444517567672953E-2</v>
      </c>
      <c r="W54" s="119">
        <v>1.4959213257302408E-2</v>
      </c>
      <c r="X54" s="112">
        <v>8.6601602078865539E-2</v>
      </c>
      <c r="Y54" s="112">
        <v>8.468771404885932E-3</v>
      </c>
      <c r="Z54" s="112">
        <v>1.7798293016396398E-2</v>
      </c>
      <c r="AA54" s="112">
        <v>1.1176876182661161E-2</v>
      </c>
      <c r="AC54" s="30">
        <f t="shared" si="4"/>
        <v>0.1942115758284069</v>
      </c>
      <c r="AD54" s="30">
        <f t="shared" si="5"/>
        <v>8.8741596018608426E-2</v>
      </c>
      <c r="AE54" s="122">
        <f t="shared" si="6"/>
        <v>2.8256291708237881E-2</v>
      </c>
      <c r="AF54" s="30">
        <f t="shared" si="7"/>
        <v>5.2205334302391479E-2</v>
      </c>
      <c r="AG54" s="30">
        <f t="shared" si="8"/>
        <v>8.468771404885932E-3</v>
      </c>
      <c r="AH54" s="30">
        <f t="shared" si="9"/>
        <v>3.361899791985986E-2</v>
      </c>
      <c r="AI54" s="30">
        <f t="shared" si="10"/>
        <v>1.1176876182661161E-2</v>
      </c>
      <c r="AJ54" s="30"/>
      <c r="AK54" s="53">
        <f t="shared" si="27"/>
        <v>0.17860944265920484</v>
      </c>
      <c r="AL54" s="112">
        <f t="shared" si="11"/>
        <v>8.161247308747499E-2</v>
      </c>
      <c r="AM54" s="112">
        <f t="shared" si="12"/>
        <v>2.5986301239238955E-2</v>
      </c>
      <c r="AN54" s="112">
        <f t="shared" si="13"/>
        <v>4.8011379464970895E-2</v>
      </c>
      <c r="AO54" s="112">
        <f t="shared" si="14"/>
        <v>7.7884262777998779E-3</v>
      </c>
      <c r="AP54" s="112">
        <f t="shared" si="15"/>
        <v>3.0918190409682304E-2</v>
      </c>
      <c r="AQ54" s="112">
        <f t="shared" si="16"/>
        <v>1.027897341927678E-2</v>
      </c>
      <c r="AS54" s="123">
        <f t="shared" si="17"/>
        <v>0.31859733058737377</v>
      </c>
      <c r="AT54" s="38">
        <f t="shared" si="18"/>
        <v>0.16420621126097712</v>
      </c>
      <c r="AY54" s="8">
        <f t="shared" si="19"/>
        <v>0.2688065017736988</v>
      </c>
      <c r="AZ54" s="8">
        <f t="shared" si="20"/>
        <v>0.43411488187423503</v>
      </c>
      <c r="BC54" s="30">
        <f t="shared" si="21"/>
        <v>0.19949005596162539</v>
      </c>
      <c r="BD54" s="30">
        <f t="shared" si="22"/>
        <v>0.16509378818515136</v>
      </c>
      <c r="BE54" s="44">
        <f t="shared" si="23"/>
        <v>0.13961967871282197</v>
      </c>
      <c r="BF54" s="44">
        <f t="shared" si="24"/>
        <v>0</v>
      </c>
      <c r="BG54" s="160">
        <f t="shared" si="25"/>
        <v>4.4170200086171558</v>
      </c>
      <c r="BH54" s="160">
        <v>4.2350000000000003</v>
      </c>
      <c r="BI54" s="44">
        <v>9.5879121936009951E-3</v>
      </c>
      <c r="BJ54" s="30">
        <f t="shared" si="26"/>
        <v>7.7391602497066628E-2</v>
      </c>
    </row>
    <row r="55" spans="1:62" ht="15.75">
      <c r="A55" s="108">
        <v>2014</v>
      </c>
      <c r="F55" s="117">
        <f t="shared" ref="F55:F60" si="28">F54</f>
        <v>9.2099995817989111E-3</v>
      </c>
      <c r="R55" s="115">
        <v>1.8</v>
      </c>
      <c r="S55" s="116">
        <f>S54</f>
        <v>1.8888888888888888</v>
      </c>
      <c r="U55" s="112">
        <v>0.20054356247757571</v>
      </c>
      <c r="V55" s="112">
        <v>8.0100445893138583E-2</v>
      </c>
      <c r="W55" s="119">
        <v>1.6495853766643892E-2</v>
      </c>
      <c r="X55" s="112">
        <v>8.1716495539551362E-2</v>
      </c>
      <c r="Y55" s="112">
        <v>8.8760003995417176E-3</v>
      </c>
      <c r="Z55" s="112">
        <v>1.8786205901342466E-2</v>
      </c>
      <c r="AA55" s="112">
        <v>1.1064422148873727E-2</v>
      </c>
      <c r="AC55" s="30">
        <f t="shared" si="4"/>
        <v>0.19968029138387913</v>
      </c>
      <c r="AD55" s="30">
        <f t="shared" si="5"/>
        <v>9.4763427019044263E-2</v>
      </c>
      <c r="AE55" s="122">
        <f t="shared" si="6"/>
        <v>3.1158834892549572E-2</v>
      </c>
      <c r="AF55" s="30">
        <f t="shared" si="7"/>
        <v>4.9491386224994716E-2</v>
      </c>
      <c r="AG55" s="30">
        <f t="shared" si="8"/>
        <v>8.8760003995417176E-3</v>
      </c>
      <c r="AH55" s="30">
        <f t="shared" si="9"/>
        <v>3.5485055591424661E-2</v>
      </c>
      <c r="AI55" s="30">
        <f t="shared" si="10"/>
        <v>1.1064422148873727E-2</v>
      </c>
      <c r="AJ55" s="30"/>
      <c r="AK55" s="53">
        <f t="shared" si="27"/>
        <v>0.18250885580897708</v>
      </c>
      <c r="AL55" s="112">
        <f t="shared" si="11"/>
        <v>8.6614279846646769E-2</v>
      </c>
      <c r="AM55" s="112">
        <f t="shared" si="12"/>
        <v>2.8479341977959306E-2</v>
      </c>
      <c r="AN55" s="112">
        <f t="shared" si="13"/>
        <v>4.5235392084635104E-2</v>
      </c>
      <c r="AO55" s="112">
        <f t="shared" si="14"/>
        <v>8.1127119048823998E-3</v>
      </c>
      <c r="AP55" s="112">
        <f t="shared" si="15"/>
        <v>3.2433530867892739E-2</v>
      </c>
      <c r="AQ55" s="112">
        <f t="shared" si="16"/>
        <v>1.0112941104920068E-2</v>
      </c>
      <c r="AS55" s="123">
        <f t="shared" si="17"/>
        <v>0.33375297092217004</v>
      </c>
      <c r="AT55" s="38">
        <f t="shared" si="18"/>
        <v>0.1759321477692983</v>
      </c>
      <c r="AY55" s="8">
        <f t="shared" si="19"/>
        <v>0.24785313503899631</v>
      </c>
      <c r="AZ55" s="8">
        <f t="shared" si="20"/>
        <v>0.40747503699446197</v>
      </c>
      <c r="BC55" s="30">
        <f t="shared" si="21"/>
        <v>0.20054356247757571</v>
      </c>
      <c r="BD55" s="30">
        <f t="shared" si="22"/>
        <v>0.16831845316301908</v>
      </c>
      <c r="BE55" s="44">
        <f t="shared" si="23"/>
        <v>0.14319392043092827</v>
      </c>
      <c r="BF55" s="44">
        <f t="shared" si="24"/>
        <v>0</v>
      </c>
      <c r="BG55" s="160">
        <f t="shared" si="25"/>
        <v>4.7837431424095893</v>
      </c>
      <c r="BH55" s="160">
        <v>4.1624999999999996</v>
      </c>
      <c r="BI55" s="44">
        <v>8.7013451100623525E-3</v>
      </c>
      <c r="BJ55" s="30">
        <f t="shared" si="26"/>
        <v>7.2506495957752451E-2</v>
      </c>
    </row>
    <row r="56" spans="1:62" ht="15.75">
      <c r="A56" s="108">
        <v>2015</v>
      </c>
      <c r="F56" s="117">
        <f t="shared" si="28"/>
        <v>9.2099995817989111E-3</v>
      </c>
      <c r="R56" s="115">
        <v>1.8</v>
      </c>
      <c r="S56" s="116">
        <f t="shared" ref="S56:S57" si="29">S55</f>
        <v>1.8888888888888888</v>
      </c>
      <c r="U56" s="112">
        <v>0.19942926549121198</v>
      </c>
      <c r="V56" s="112">
        <v>7.7834142143690457E-2</v>
      </c>
      <c r="W56" s="119">
        <v>1.6124401491926239E-2</v>
      </c>
      <c r="X56" s="112">
        <v>8.2145707477306998E-2</v>
      </c>
      <c r="Y56" s="112">
        <v>9.2183117404839154E-3</v>
      </c>
      <c r="Z56" s="112">
        <v>1.9471481993489841E-2</v>
      </c>
      <c r="AA56" s="112">
        <v>1.0759619943786524E-2</v>
      </c>
      <c r="AC56" s="30">
        <f t="shared" si="4"/>
        <v>0.19865417844334621</v>
      </c>
      <c r="AD56" s="30">
        <f t="shared" si="5"/>
        <v>9.2166943469847107E-2</v>
      </c>
      <c r="AE56" s="122">
        <f t="shared" si="6"/>
        <v>3.0457202818082896E-2</v>
      </c>
      <c r="AF56" s="30">
        <f t="shared" si="7"/>
        <v>4.9729837301525623E-2</v>
      </c>
      <c r="AG56" s="30">
        <f t="shared" si="8"/>
        <v>9.2183117404839154E-3</v>
      </c>
      <c r="AH56" s="30">
        <f t="shared" si="9"/>
        <v>3.6779465987703035E-2</v>
      </c>
      <c r="AI56" s="30">
        <f t="shared" si="10"/>
        <v>1.0759619943786524E-2</v>
      </c>
      <c r="AJ56" s="30"/>
      <c r="AK56" s="53">
        <f t="shared" si="27"/>
        <v>0.18143220600237903</v>
      </c>
      <c r="AL56" s="112">
        <f t="shared" si="11"/>
        <v>8.4176693413976461E-2</v>
      </c>
      <c r="AM56" s="112">
        <f t="shared" si="12"/>
        <v>2.7816769520015817E-2</v>
      </c>
      <c r="AN56" s="112">
        <f t="shared" si="13"/>
        <v>4.5418597063783012E-2</v>
      </c>
      <c r="AO56" s="112">
        <f t="shared" si="14"/>
        <v>8.419146517829745E-3</v>
      </c>
      <c r="AP56" s="112">
        <f t="shared" si="15"/>
        <v>3.3590935272682844E-2</v>
      </c>
      <c r="AQ56" s="112">
        <f t="shared" si="16"/>
        <v>9.8268337341069836E-3</v>
      </c>
      <c r="AS56" s="123">
        <f t="shared" si="17"/>
        <v>0.33846088379641626</v>
      </c>
      <c r="AT56" s="38">
        <f t="shared" si="18"/>
        <v>0.17848876591778171</v>
      </c>
      <c r="AY56" s="8">
        <f t="shared" si="19"/>
        <v>0.25033370901739166</v>
      </c>
      <c r="AZ56" s="8">
        <f t="shared" si="20"/>
        <v>0.41190397645488402</v>
      </c>
      <c r="BC56" s="30">
        <f t="shared" si="21"/>
        <v>0.19942926549121198</v>
      </c>
      <c r="BD56" s="30">
        <f t="shared" si="22"/>
        <v>0.16701339531543063</v>
      </c>
      <c r="BE56" s="44">
        <f t="shared" si="23"/>
        <v>0.14245133077469924</v>
      </c>
      <c r="BF56" s="44">
        <f t="shared" si="24"/>
        <v>0</v>
      </c>
      <c r="BG56" s="160">
        <f t="shared" si="25"/>
        <v>4.570544215499373</v>
      </c>
      <c r="BH56" s="160">
        <v>3.8866666666666601</v>
      </c>
      <c r="BI56" s="44">
        <v>8.5037284039095693E-3</v>
      </c>
      <c r="BJ56" s="30">
        <f t="shared" si="26"/>
        <v>7.2935707895508087E-2</v>
      </c>
    </row>
    <row r="57" spans="1:62" ht="15.75">
      <c r="A57" s="108">
        <v>2016</v>
      </c>
      <c r="F57" s="117">
        <f t="shared" si="28"/>
        <v>9.2099995817989111E-3</v>
      </c>
      <c r="R57" s="115">
        <v>1.8</v>
      </c>
      <c r="S57" s="116">
        <f t="shared" si="29"/>
        <v>1.8888888888888888</v>
      </c>
      <c r="U57" s="112">
        <v>0.19610738356232638</v>
      </c>
      <c r="V57" s="112">
        <v>7.4877076389213912E-2</v>
      </c>
      <c r="W57" s="119">
        <v>1.5722474717374441E-2</v>
      </c>
      <c r="X57" s="112">
        <v>8.2236028144998724E-2</v>
      </c>
      <c r="Y57" s="112">
        <v>9.5935057964107555E-3</v>
      </c>
      <c r="Z57" s="112">
        <v>1.9689115866939194E-2</v>
      </c>
      <c r="AA57" s="112">
        <v>9.7116573035102294E-3</v>
      </c>
      <c r="AC57" s="30">
        <f t="shared" si="4"/>
        <v>0.1951283402145961</v>
      </c>
      <c r="AD57" s="30">
        <f t="shared" si="5"/>
        <v>8.8852609471324534E-2</v>
      </c>
      <c r="AE57" s="122">
        <f t="shared" si="6"/>
        <v>2.9698007799485057E-2</v>
      </c>
      <c r="AF57" s="30">
        <f t="shared" si="7"/>
        <v>4.9780015450243249E-2</v>
      </c>
      <c r="AG57" s="30">
        <f t="shared" si="8"/>
        <v>9.5935057964107555E-3</v>
      </c>
      <c r="AH57" s="30">
        <f t="shared" si="9"/>
        <v>3.7190552193107365E-2</v>
      </c>
      <c r="AI57" s="30">
        <f t="shared" si="10"/>
        <v>9.7116573035102294E-3</v>
      </c>
      <c r="AJ57" s="30"/>
      <c r="AK57" s="53">
        <f t="shared" si="27"/>
        <v>0.17829205914066676</v>
      </c>
      <c r="AL57" s="112">
        <f t="shared" si="11"/>
        <v>8.1186129525017886E-2</v>
      </c>
      <c r="AM57" s="112">
        <f t="shared" si="12"/>
        <v>2.7135571168814241E-2</v>
      </c>
      <c r="AN57" s="112">
        <f t="shared" si="13"/>
        <v>4.5484840638306059E-2</v>
      </c>
      <c r="AO57" s="112">
        <f t="shared" si="14"/>
        <v>8.7657482298004463E-3</v>
      </c>
      <c r="AP57" s="112">
        <f t="shared" si="15"/>
        <v>3.3981635490750464E-2</v>
      </c>
      <c r="AQ57" s="112">
        <f t="shared" si="16"/>
        <v>8.8737052567918681E-3</v>
      </c>
      <c r="AS57" s="123">
        <f t="shared" si="17"/>
        <v>0.34279264569682921</v>
      </c>
      <c r="AT57" s="38">
        <f t="shared" si="18"/>
        <v>0.18057244934410746</v>
      </c>
      <c r="AY57" s="8">
        <f t="shared" si="19"/>
        <v>0.25511422582438159</v>
      </c>
      <c r="AZ57" s="8">
        <f t="shared" si="20"/>
        <v>0.41934182513256912</v>
      </c>
      <c r="BC57" s="30">
        <f t="shared" si="21"/>
        <v>0.19610738356232638</v>
      </c>
      <c r="BD57" s="30">
        <f t="shared" si="22"/>
        <v>0.16365137086757089</v>
      </c>
      <c r="BE57" s="44">
        <f t="shared" si="23"/>
        <v>0.13879536533301104</v>
      </c>
      <c r="BF57" s="44">
        <f t="shared" si="24"/>
        <v>0</v>
      </c>
      <c r="BG57" s="160">
        <f t="shared" si="25"/>
        <v>4.6471923469295495</v>
      </c>
      <c r="BH57" s="160">
        <v>3.6658333333333299</v>
      </c>
      <c r="BI57" s="44">
        <v>7.8882754568043341E-3</v>
      </c>
      <c r="BJ57" s="30">
        <f t="shared" si="26"/>
        <v>7.3026028563199813E-2</v>
      </c>
    </row>
    <row r="58" spans="1:62">
      <c r="A58" s="108">
        <v>2017</v>
      </c>
      <c r="F58" s="117">
        <f t="shared" si="28"/>
        <v>9.2099995817989111E-3</v>
      </c>
      <c r="W58" s="120"/>
      <c r="AK58" s="30"/>
      <c r="AY58" s="30"/>
      <c r="AZ58" s="30"/>
      <c r="BG58" s="160">
        <f t="shared" si="25"/>
        <v>4.4139367481134553</v>
      </c>
      <c r="BH58" s="160">
        <v>3.7433333333333301</v>
      </c>
      <c r="BI58" s="44">
        <v>8.4807135827971586E-3</v>
      </c>
      <c r="BJ58" s="30"/>
    </row>
    <row r="59" spans="1:62" ht="15.75" thickBot="1">
      <c r="A59" s="111">
        <v>2018</v>
      </c>
      <c r="F59" s="117">
        <f t="shared" si="28"/>
        <v>9.2099995817989111E-3</v>
      </c>
      <c r="AK59" s="30"/>
      <c r="BG59" s="160">
        <f t="shared" si="25"/>
        <v>4.5885940330135373</v>
      </c>
      <c r="BH59" s="160">
        <v>3.93</v>
      </c>
      <c r="BI59" s="44">
        <v>8.5647149687351869E-3</v>
      </c>
      <c r="BJ59" s="30"/>
    </row>
    <row r="60" spans="1:62" ht="15.75" thickTop="1">
      <c r="F60" s="117">
        <f t="shared" si="28"/>
        <v>9.2099995817989111E-3</v>
      </c>
      <c r="S60" t="s">
        <v>303</v>
      </c>
      <c r="W60" t="s">
        <v>301</v>
      </c>
      <c r="AM60" t="s">
        <v>309</v>
      </c>
      <c r="AP60">
        <f>14-8.9</f>
        <v>5.0999999999999996</v>
      </c>
      <c r="AQ60" t="s">
        <v>311</v>
      </c>
      <c r="BH60" s="160">
        <v>3.4580000000000002</v>
      </c>
    </row>
    <row r="61" spans="1:62">
      <c r="R61" t="s">
        <v>437</v>
      </c>
      <c r="AM61" t="s">
        <v>310</v>
      </c>
      <c r="AP61">
        <f>3.4-1.8</f>
        <v>1.5999999999999999</v>
      </c>
      <c r="AQ61" t="s">
        <v>311</v>
      </c>
    </row>
  </sheetData>
  <pageMargins left="0.75" right="0.75" top="1" bottom="1" header="0.5" footer="0.5"/>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31"/>
  <sheetViews>
    <sheetView topLeftCell="O1" workbookViewId="0">
      <pane ySplit="2" topLeftCell="A3" activePane="bottomLeft" state="frozen"/>
      <selection pane="bottomLeft" activeCell="AC29" sqref="AC29"/>
    </sheetView>
  </sheetViews>
  <sheetFormatPr baseColWidth="10" defaultRowHeight="15"/>
  <cols>
    <col min="20" max="20" width="10.6640625" customWidth="1"/>
    <col min="31" max="31" width="13.44140625" customWidth="1"/>
    <col min="32" max="32" width="12.33203125" customWidth="1"/>
  </cols>
  <sheetData>
    <row r="1" spans="1:37" ht="48.95" customHeight="1">
      <c r="A1" s="171" t="s">
        <v>391</v>
      </c>
      <c r="B1" s="171"/>
      <c r="C1" s="150"/>
      <c r="D1" s="172" t="s">
        <v>390</v>
      </c>
      <c r="E1" s="172"/>
      <c r="F1" s="172"/>
      <c r="G1" s="172"/>
      <c r="J1" s="171" t="s">
        <v>389</v>
      </c>
      <c r="K1" s="171"/>
      <c r="L1" s="171"/>
      <c r="M1" s="171"/>
      <c r="N1" s="171"/>
      <c r="O1" s="171"/>
      <c r="P1" s="171"/>
      <c r="Q1" s="171"/>
      <c r="R1" s="171"/>
      <c r="S1" s="171"/>
      <c r="T1" s="161"/>
      <c r="U1" s="153"/>
      <c r="W1" t="s">
        <v>392</v>
      </c>
      <c r="AC1" t="s">
        <v>416</v>
      </c>
    </row>
    <row r="2" spans="1:37" ht="60">
      <c r="A2" s="152" t="s">
        <v>388</v>
      </c>
      <c r="B2" s="151" t="s">
        <v>386</v>
      </c>
      <c r="C2" s="150"/>
      <c r="D2" s="150" t="s">
        <v>387</v>
      </c>
      <c r="E2" s="148" t="s">
        <v>386</v>
      </c>
      <c r="F2" s="149" t="s">
        <v>385</v>
      </c>
      <c r="G2" s="148" t="s">
        <v>384</v>
      </c>
      <c r="J2" s="147"/>
      <c r="K2" s="145" t="s">
        <v>383</v>
      </c>
      <c r="L2" s="146" t="s">
        <v>382</v>
      </c>
      <c r="M2" s="145" t="s">
        <v>381</v>
      </c>
      <c r="N2" s="145" t="s">
        <v>380</v>
      </c>
      <c r="O2" s="146" t="s">
        <v>379</v>
      </c>
      <c r="P2" s="145" t="s">
        <v>378</v>
      </c>
      <c r="Q2" s="146" t="s">
        <v>400</v>
      </c>
      <c r="R2" s="145" t="s">
        <v>401</v>
      </c>
      <c r="S2" s="145" t="s">
        <v>434</v>
      </c>
      <c r="T2" s="145" t="s">
        <v>435</v>
      </c>
      <c r="U2" s="145" t="s">
        <v>419</v>
      </c>
      <c r="V2" s="12" t="s">
        <v>396</v>
      </c>
      <c r="X2" t="s">
        <v>395</v>
      </c>
      <c r="Y2" t="s">
        <v>394</v>
      </c>
      <c r="Z2" t="s">
        <v>418</v>
      </c>
      <c r="AA2" t="s">
        <v>393</v>
      </c>
      <c r="AC2" s="67" t="s">
        <v>409</v>
      </c>
      <c r="AD2" s="67" t="s">
        <v>410</v>
      </c>
      <c r="AE2" s="67" t="s">
        <v>411</v>
      </c>
      <c r="AF2" s="67" t="s">
        <v>417</v>
      </c>
      <c r="AH2" s="67" t="s">
        <v>412</v>
      </c>
      <c r="AI2" s="67" t="s">
        <v>413</v>
      </c>
      <c r="AJ2" s="67" t="s">
        <v>414</v>
      </c>
      <c r="AK2" s="67" t="s">
        <v>415</v>
      </c>
    </row>
    <row r="3" spans="1:37" ht="15.75">
      <c r="A3" s="152"/>
      <c r="B3" s="151"/>
      <c r="C3" s="150"/>
      <c r="D3" s="150"/>
      <c r="E3" s="148"/>
      <c r="F3" s="149"/>
      <c r="G3" s="148"/>
      <c r="J3" s="147">
        <v>1995</v>
      </c>
      <c r="K3" s="145"/>
      <c r="L3" s="146"/>
      <c r="M3" s="145"/>
      <c r="N3" s="145"/>
      <c r="O3" s="146"/>
      <c r="P3" s="145"/>
      <c r="Q3" s="146"/>
      <c r="R3" s="145"/>
      <c r="S3" s="146">
        <v>3.8998705716647389E-2</v>
      </c>
      <c r="T3" s="146">
        <f>S3*'DataFig2-extra'!R36</f>
        <v>3.8998705716647389E-2</v>
      </c>
      <c r="U3" s="44">
        <f>AAArate!D14/100</f>
        <v>6.5799999999999997E-2</v>
      </c>
      <c r="V3" s="44">
        <f>AAArate!C14/100</f>
        <v>7.5899999999999995E-2</v>
      </c>
      <c r="W3">
        <v>1995</v>
      </c>
      <c r="X3" s="44">
        <v>3.56E-2</v>
      </c>
      <c r="Y3" s="44">
        <v>3.4799999999999998E-2</v>
      </c>
      <c r="Z3" s="44">
        <v>3.15E-2</v>
      </c>
      <c r="AA3" s="30"/>
      <c r="AJ3" s="112">
        <f>DataFig2!B85</f>
        <v>0.11946863744584499</v>
      </c>
      <c r="AK3" s="112">
        <f>DataFig2!E85</f>
        <v>0.12745397695124655</v>
      </c>
    </row>
    <row r="4" spans="1:37" ht="15.75">
      <c r="A4" s="144" t="s">
        <v>188</v>
      </c>
      <c r="B4" s="140">
        <v>5.8424400000000001E-2</v>
      </c>
      <c r="D4" s="143" t="s">
        <v>377</v>
      </c>
      <c r="E4" s="142">
        <v>3.759898929305585E-2</v>
      </c>
      <c r="F4" s="142">
        <v>9.4422759745527926E-2</v>
      </c>
      <c r="G4" s="142">
        <v>3.0145361774658846E-2</v>
      </c>
      <c r="J4" s="141">
        <v>1996</v>
      </c>
      <c r="K4" s="140">
        <v>4.5519089999999998E-2</v>
      </c>
      <c r="L4" s="140">
        <v>4.3465719999999999E-2</v>
      </c>
      <c r="M4" s="140">
        <v>4.2948760000000002E-2</v>
      </c>
      <c r="N4" s="140">
        <v>4.2487030000000002E-2</v>
      </c>
      <c r="O4" s="140">
        <v>4.3708980000000001E-2</v>
      </c>
      <c r="P4" s="140">
        <v>4.3124410000000002E-2</v>
      </c>
      <c r="Q4" s="140">
        <v>4.7318800000000001E-2</v>
      </c>
      <c r="R4" s="140">
        <v>4.5979630000000001E-2</v>
      </c>
      <c r="S4" s="146">
        <v>3.9991809782977165E-2</v>
      </c>
      <c r="T4" s="146">
        <f>S4*'DataFig2-extra'!R37</f>
        <v>4.674827471771973E-2</v>
      </c>
      <c r="U4" s="44">
        <f>AAArate!D26/100</f>
        <v>6.438333333333332E-2</v>
      </c>
      <c r="V4" s="44">
        <f>AAArate!C26/100</f>
        <v>7.3700000000000002E-2</v>
      </c>
      <c r="AA4" s="30">
        <f>S4</f>
        <v>3.9991809782977165E-2</v>
      </c>
      <c r="AJ4" s="112">
        <f>DataFig2!B86</f>
        <v>0.1271937686284027</v>
      </c>
      <c r="AK4" s="112">
        <f>DataFig2!E86</f>
        <v>0.13184794457774543</v>
      </c>
    </row>
    <row r="5" spans="1:37" ht="15.75">
      <c r="A5" s="144" t="s">
        <v>189</v>
      </c>
      <c r="B5" s="140">
        <v>5.1424999999999998E-2</v>
      </c>
      <c r="D5" s="143" t="s">
        <v>376</v>
      </c>
      <c r="E5" s="142">
        <v>3.3303603999036785E-2</v>
      </c>
      <c r="F5" s="142">
        <v>8.6010505057050102E-2</v>
      </c>
      <c r="G5" s="142">
        <v>2.6096249381437321E-2</v>
      </c>
      <c r="J5" s="141">
        <v>1997</v>
      </c>
      <c r="K5" s="140">
        <v>4.2606140000000001E-2</v>
      </c>
      <c r="L5" s="140">
        <v>4.3597629999999998E-2</v>
      </c>
      <c r="M5" s="140">
        <v>4.1515080000000003E-2</v>
      </c>
      <c r="N5" s="140">
        <v>4.1035250000000002E-2</v>
      </c>
      <c r="O5" s="140">
        <v>4.276286E-2</v>
      </c>
      <c r="P5" s="140">
        <v>4.09927E-2</v>
      </c>
      <c r="Q5" s="140">
        <v>4.319274E-2</v>
      </c>
      <c r="R5" s="140">
        <v>4.3464910000000002E-2</v>
      </c>
      <c r="S5" s="146">
        <v>4.0016720658054665E-2</v>
      </c>
      <c r="T5" s="146">
        <f>S5*'DataFig2-extra'!R38</f>
        <v>4.4548403864106995E-2</v>
      </c>
      <c r="U5" s="44">
        <f>AAArate!D38/100</f>
        <v>6.3524999999999998E-2</v>
      </c>
      <c r="V5" s="44">
        <f>AAArate!C38/100</f>
        <v>7.2616666666666677E-2</v>
      </c>
      <c r="X5" s="44"/>
      <c r="Y5" s="44"/>
      <c r="Z5" s="44"/>
      <c r="AA5" s="30">
        <f>S5</f>
        <v>4.0016720658054665E-2</v>
      </c>
      <c r="AJ5" s="112">
        <f>DataFig2!B87</f>
        <v>0.13558760029271408</v>
      </c>
      <c r="AK5" s="112">
        <f>DataFig2!E87</f>
        <v>0.14143151052625544</v>
      </c>
    </row>
    <row r="6" spans="1:37" ht="15.75">
      <c r="A6" s="143" t="s">
        <v>375</v>
      </c>
      <c r="B6" s="142">
        <v>5.4363099999999998E-2</v>
      </c>
      <c r="D6" s="143" t="s">
        <v>374</v>
      </c>
      <c r="E6" s="142">
        <v>3.3497186934406592E-2</v>
      </c>
      <c r="F6" s="142">
        <v>8.1457682431201384E-2</v>
      </c>
      <c r="G6" s="142">
        <v>3.0582851114662035E-2</v>
      </c>
      <c r="J6" s="141">
        <v>1998</v>
      </c>
      <c r="K6" s="140">
        <v>4.5197260000000003E-2</v>
      </c>
      <c r="L6" s="140">
        <v>4.2897739999999997E-2</v>
      </c>
      <c r="M6" s="140">
        <v>4.5207589999999999E-2</v>
      </c>
      <c r="N6" s="140">
        <v>3.8279210000000001E-2</v>
      </c>
      <c r="O6" s="140">
        <v>3.7371540000000002E-2</v>
      </c>
      <c r="P6" s="140">
        <v>3.779859E-2</v>
      </c>
      <c r="Q6" s="140">
        <v>4.6343460000000003E-2</v>
      </c>
      <c r="R6" s="140">
        <v>4.3583915000000001E-2</v>
      </c>
      <c r="S6" s="146">
        <v>4.0923519274727746E-2</v>
      </c>
      <c r="T6" s="146">
        <f>S6*'DataFig2-extra'!R39</f>
        <v>4.5182510116544249E-2</v>
      </c>
      <c r="U6" s="44">
        <f>AAArate!D50/100</f>
        <v>5.2641666666666663E-2</v>
      </c>
      <c r="V6" s="44">
        <f>AAArate!C50/100</f>
        <v>6.5316666666666662E-2</v>
      </c>
      <c r="W6">
        <v>1998</v>
      </c>
      <c r="X6" s="44">
        <v>3.6400000000000002E-2</v>
      </c>
      <c r="Y6" s="44">
        <v>5.4899999999999997E-2</v>
      </c>
      <c r="Z6" s="44">
        <v>6.1100000000000002E-2</v>
      </c>
      <c r="AA6" s="30">
        <f>S6</f>
        <v>4.0923519274727746E-2</v>
      </c>
      <c r="AJ6" s="112">
        <f>DataFig2!B88</f>
        <v>0.14170849986874184</v>
      </c>
      <c r="AK6" s="112">
        <f>DataFig2!E88</f>
        <v>0.14814344248668343</v>
      </c>
    </row>
    <row r="7" spans="1:37" ht="15.75">
      <c r="A7" s="143" t="s">
        <v>373</v>
      </c>
      <c r="B7" s="142">
        <v>5.3141599999999997E-2</v>
      </c>
      <c r="D7" s="143" t="s">
        <v>372</v>
      </c>
      <c r="E7" s="142">
        <v>3.2510333649278467E-2</v>
      </c>
      <c r="F7" s="142">
        <v>9.0602174599880722E-2</v>
      </c>
      <c r="G7" s="142">
        <v>3.0499073294624032E-2</v>
      </c>
      <c r="J7" s="141">
        <v>1999</v>
      </c>
      <c r="K7" s="140">
        <v>4.1540680000000003E-2</v>
      </c>
      <c r="L7" s="140">
        <v>3.9710670000000003E-2</v>
      </c>
      <c r="M7" s="140">
        <v>3.6727339999999997E-2</v>
      </c>
      <c r="N7" s="140">
        <v>3.834357E-2</v>
      </c>
      <c r="O7" s="140">
        <v>4.6133170000000001E-2</v>
      </c>
      <c r="P7" s="140">
        <v>3.3839849999999998E-2</v>
      </c>
      <c r="Q7" s="140">
        <v>4.1128860000000003E-2</v>
      </c>
      <c r="R7" s="140">
        <v>4.3702919999999999E-2</v>
      </c>
      <c r="S7" s="146">
        <v>3.886137914859656E-2</v>
      </c>
      <c r="T7" s="146">
        <f>S7*'DataFig2-extra'!R40</f>
        <v>4.5110361385837079E-2</v>
      </c>
      <c r="U7" s="44">
        <f>AAArate!D62/100</f>
        <v>5.6366666666666669E-2</v>
      </c>
      <c r="V7" s="44">
        <f>AAArate!C62/100</f>
        <v>7.0416666666666669E-2</v>
      </c>
      <c r="AA7" s="30">
        <f t="shared" ref="AA7:AA19" si="0">S7</f>
        <v>3.886137914859656E-2</v>
      </c>
      <c r="AI7" s="159"/>
      <c r="AJ7" s="112">
        <f>DataFig2!B89</f>
        <v>0.14577870464404311</v>
      </c>
      <c r="AK7" s="112">
        <f>DataFig2!E89</f>
        <v>0.15106307592082108</v>
      </c>
    </row>
    <row r="8" spans="1:37" ht="15.75">
      <c r="A8" s="143" t="s">
        <v>191</v>
      </c>
      <c r="B8" s="142">
        <v>4.5685499999999997E-2</v>
      </c>
      <c r="D8" s="143" t="s">
        <v>371</v>
      </c>
      <c r="E8" s="142">
        <v>3.5292138776158069E-2</v>
      </c>
      <c r="F8" s="142">
        <v>8.0283253393898926E-2</v>
      </c>
      <c r="G8" s="142">
        <v>3.5157075151866904E-2</v>
      </c>
      <c r="J8" s="141">
        <v>2000</v>
      </c>
      <c r="K8" s="140">
        <v>4.3826469999999999E-2</v>
      </c>
      <c r="L8" s="140">
        <v>4.4247399999999999E-2</v>
      </c>
      <c r="M8" s="140">
        <v>4.124891E-2</v>
      </c>
      <c r="N8" s="140">
        <v>4.0017619999999997E-2</v>
      </c>
      <c r="O8" s="140">
        <v>3.9785609999999999E-2</v>
      </c>
      <c r="P8" s="140">
        <v>4.0183650000000001E-2</v>
      </c>
      <c r="Q8" s="140">
        <v>3.855422E-2</v>
      </c>
      <c r="R8" s="140">
        <v>4.3407029999999999E-2</v>
      </c>
      <c r="S8" s="146">
        <v>4.2432100122846664E-2</v>
      </c>
      <c r="T8" s="146">
        <f>S8*'DataFig2-extra'!R41</f>
        <v>4.4279926184268778E-2</v>
      </c>
      <c r="U8" s="44">
        <f>AAArate!D74/100</f>
        <v>6.029166666666666E-2</v>
      </c>
      <c r="V8" s="44">
        <f>AAArate!C74/100</f>
        <v>7.6225000000000001E-2</v>
      </c>
      <c r="AA8" s="30">
        <f t="shared" si="0"/>
        <v>4.2432100122846664E-2</v>
      </c>
      <c r="AC8" s="112">
        <v>7.5182250000000006E-2</v>
      </c>
      <c r="AD8" s="112">
        <v>6.7283889999999999E-2</v>
      </c>
      <c r="AE8" s="112">
        <v>7.6126609999999997E-2</v>
      </c>
      <c r="AF8" s="158">
        <v>5.9086519999999997E-2</v>
      </c>
      <c r="AH8" s="112">
        <v>0.16184714</v>
      </c>
      <c r="AI8" s="158">
        <v>0.16520056</v>
      </c>
      <c r="AJ8" s="112">
        <f>DataFig2!B90</f>
        <v>0.15370295200973955</v>
      </c>
      <c r="AK8" s="112">
        <f>DataFig2!E90</f>
        <v>0.16131610382611328</v>
      </c>
    </row>
    <row r="9" spans="1:37" ht="15.75">
      <c r="A9" s="143" t="s">
        <v>370</v>
      </c>
      <c r="B9" s="142">
        <v>4.6948900000000002E-2</v>
      </c>
      <c r="D9" s="143" t="s">
        <v>343</v>
      </c>
      <c r="E9" s="142">
        <v>3.4885334424143044E-2</v>
      </c>
      <c r="F9" s="142">
        <v>8.5646892419738524E-2</v>
      </c>
      <c r="G9" s="142">
        <v>3.0918799774478804E-2</v>
      </c>
      <c r="J9" s="141">
        <v>2001</v>
      </c>
      <c r="K9" s="140"/>
      <c r="L9" s="140">
        <v>4.4046410000000001E-2</v>
      </c>
      <c r="M9" s="140">
        <v>4.192332E-2</v>
      </c>
      <c r="N9" s="140">
        <v>3.8196750000000002E-2</v>
      </c>
      <c r="O9" s="140">
        <v>3.5903280000000003E-2</v>
      </c>
      <c r="P9" s="140">
        <v>3.6246960000000002E-2</v>
      </c>
      <c r="Q9" s="140">
        <v>3.5979579999999997E-2</v>
      </c>
      <c r="R9" s="140">
        <v>4.3111139999999999E-2</v>
      </c>
      <c r="S9" s="146">
        <v>4.1279602561455332E-2</v>
      </c>
      <c r="T9" s="146">
        <f>S9*'DataFig2-extra'!R42</f>
        <v>4.4084768170140301E-2</v>
      </c>
      <c r="U9" s="44">
        <f>AAArate!D86/100</f>
        <v>5.0175000000000011E-2</v>
      </c>
      <c r="V9" s="44">
        <f>AAArate!C86/100</f>
        <v>7.0824999999999999E-2</v>
      </c>
      <c r="W9">
        <v>2001</v>
      </c>
      <c r="X9" s="44">
        <v>3.7499999999999999E-2</v>
      </c>
      <c r="Y9" s="44">
        <v>4.1700000000000001E-2</v>
      </c>
      <c r="Z9" s="44">
        <v>2.86E-2</v>
      </c>
      <c r="AA9" s="30">
        <f t="shared" si="0"/>
        <v>4.1279602561455332E-2</v>
      </c>
      <c r="AC9" s="112">
        <v>6.998501E-2</v>
      </c>
      <c r="AD9" s="112">
        <v>6.3132610000000006E-2</v>
      </c>
      <c r="AE9" s="112">
        <v>7.0747969999999993E-2</v>
      </c>
      <c r="AF9" s="158">
        <v>4.9296300000000001E-2</v>
      </c>
      <c r="AH9" s="112">
        <v>0.15832244000000001</v>
      </c>
      <c r="AI9" s="158">
        <v>0.16426263999999999</v>
      </c>
      <c r="AJ9" s="112">
        <f>DataFig2!B91</f>
        <v>0.15241700826801566</v>
      </c>
      <c r="AK9" s="112">
        <f>DataFig2!E91</f>
        <v>0.15996370853705599</v>
      </c>
    </row>
    <row r="10" spans="1:37" ht="15.75">
      <c r="J10" s="141">
        <v>2002</v>
      </c>
      <c r="K10" s="140"/>
      <c r="L10" s="140">
        <v>3.2577679999999998E-2</v>
      </c>
      <c r="M10" s="140">
        <v>3.2790109999999997E-2</v>
      </c>
      <c r="N10" s="140">
        <v>2.763498E-2</v>
      </c>
      <c r="O10" s="140">
        <v>2.8897240000000001E-2</v>
      </c>
      <c r="P10" s="140">
        <v>2.9042399999999999E-2</v>
      </c>
      <c r="Q10" s="140">
        <v>2.5962220000000001E-2</v>
      </c>
      <c r="R10" s="140">
        <v>3.4055990000000001E-2</v>
      </c>
      <c r="S10" s="146">
        <v>3.1039478789709845E-2</v>
      </c>
      <c r="T10" s="146">
        <f>S10*'DataFig2-extra'!R43</f>
        <v>3.5350088555308461E-2</v>
      </c>
      <c r="U10" s="44">
        <f>AAArate!D98/100</f>
        <v>4.6108333333333328E-2</v>
      </c>
      <c r="V10" s="44">
        <f>AAArate!C98/100</f>
        <v>6.4916666666666664E-2</v>
      </c>
      <c r="AA10" s="30">
        <f t="shared" si="0"/>
        <v>3.1039478789709845E-2</v>
      </c>
      <c r="AC10" s="112">
        <v>6.3338130000000006E-2</v>
      </c>
      <c r="AD10" s="112">
        <v>5.3876180000000003E-2</v>
      </c>
      <c r="AE10" s="112">
        <v>6.4786419999999997E-2</v>
      </c>
      <c r="AF10" s="158">
        <v>4.392588E-2</v>
      </c>
      <c r="AH10" s="112">
        <v>0.14213735</v>
      </c>
      <c r="AI10" s="158">
        <v>0.14771740999999999</v>
      </c>
      <c r="AJ10" s="112">
        <f>DataFig2!B92</f>
        <v>0.14281969550811557</v>
      </c>
      <c r="AK10" s="112">
        <f>DataFig2!E92</f>
        <v>0.14843699292321091</v>
      </c>
    </row>
    <row r="11" spans="1:37" ht="15.75">
      <c r="J11" s="141">
        <v>2003</v>
      </c>
      <c r="K11" s="140"/>
      <c r="L11" s="140"/>
      <c r="M11" s="140">
        <v>2.3571209999999999E-2</v>
      </c>
      <c r="N11" s="140">
        <v>2.483641E-2</v>
      </c>
      <c r="O11" s="140">
        <v>2.1713059999999999E-2</v>
      </c>
      <c r="P11" s="140">
        <v>2.0206729999999999E-2</v>
      </c>
      <c r="Q11" s="140">
        <v>2.2376549999999999E-2</v>
      </c>
      <c r="R11" s="140">
        <v>3.5130799999999997E-2</v>
      </c>
      <c r="S11" s="146">
        <v>2.4941993413664109E-2</v>
      </c>
      <c r="T11" s="146">
        <f>S11*'DataFig2-extra'!R44</f>
        <v>3.70867999446573E-2</v>
      </c>
      <c r="U11" s="44">
        <f>AAArate!D110/100</f>
        <v>4.0149999999999998E-2</v>
      </c>
      <c r="V11" s="44">
        <f>AAArate!C110/100</f>
        <v>5.6666666666666671E-2</v>
      </c>
      <c r="AA11" s="30">
        <f t="shared" si="0"/>
        <v>2.4941993413664109E-2</v>
      </c>
      <c r="AC11" s="112">
        <v>5.5199560000000002E-2</v>
      </c>
      <c r="AD11" s="112">
        <v>4.6075400000000002E-2</v>
      </c>
      <c r="AE11" s="112">
        <v>5.6546699999999998E-2</v>
      </c>
      <c r="AF11" s="158">
        <v>3.83468E-2</v>
      </c>
      <c r="AH11" s="112">
        <v>0.14104623999999999</v>
      </c>
      <c r="AI11" s="158">
        <v>0.14652362999999999</v>
      </c>
      <c r="AJ11" s="112">
        <f>DataFig2!B93</f>
        <v>0.14467203684244773</v>
      </c>
      <c r="AK11" s="112">
        <f>DataFig2!E93</f>
        <v>0.14369210631844692</v>
      </c>
    </row>
    <row r="12" spans="1:37" ht="15.75">
      <c r="A12" t="s">
        <v>369</v>
      </c>
      <c r="D12" t="s">
        <v>368</v>
      </c>
      <c r="J12" s="141">
        <v>2004</v>
      </c>
      <c r="K12" s="140"/>
      <c r="L12" s="140"/>
      <c r="M12" s="140">
        <v>2.3285130000000001E-2</v>
      </c>
      <c r="N12" s="140">
        <v>2.196594E-2</v>
      </c>
      <c r="O12" s="140">
        <v>2.1222560000000001E-2</v>
      </c>
      <c r="P12" s="140">
        <v>2.1652419999999999E-2</v>
      </c>
      <c r="Q12" s="140">
        <v>1.9954840000000001E-2</v>
      </c>
      <c r="R12" s="140">
        <v>2.487141E-2</v>
      </c>
      <c r="S12" s="146">
        <v>2.0935888777849101E-2</v>
      </c>
      <c r="T12" s="146">
        <f>S12*'DataFig2-extra'!R45</f>
        <v>2.6771551217852844E-2</v>
      </c>
      <c r="U12" s="44">
        <f>AAArate!D122/100</f>
        <v>4.2741666666666671E-2</v>
      </c>
      <c r="V12" s="44">
        <f>AAArate!C122/100</f>
        <v>5.6283333333333331E-2</v>
      </c>
      <c r="W12">
        <v>2004</v>
      </c>
      <c r="X12" s="44">
        <v>2.2100000000000002E-2</v>
      </c>
      <c r="Y12" s="44">
        <v>2.69E-2</v>
      </c>
      <c r="Z12" s="44">
        <v>2.75E-2</v>
      </c>
      <c r="AA12" s="30">
        <f t="shared" si="0"/>
        <v>2.0935888777849101E-2</v>
      </c>
      <c r="AC12" s="112">
        <v>5.4298440000000003E-2</v>
      </c>
      <c r="AD12" s="112">
        <v>4.221051E-2</v>
      </c>
      <c r="AE12" s="112">
        <v>5.6165340000000001E-2</v>
      </c>
      <c r="AF12" s="158">
        <v>3.997527E-2</v>
      </c>
      <c r="AH12" s="112">
        <v>0.14322212000000001</v>
      </c>
      <c r="AI12" s="158">
        <v>0.14740643</v>
      </c>
      <c r="AJ12" s="112">
        <f>DataFig2!B94</f>
        <v>0.15336915406094767</v>
      </c>
      <c r="AK12" s="112">
        <f>DataFig2!E94</f>
        <v>0.15485249263931344</v>
      </c>
    </row>
    <row r="13" spans="1:37" ht="15.75">
      <c r="J13" s="141">
        <v>2005</v>
      </c>
      <c r="K13" s="140"/>
      <c r="L13" s="140"/>
      <c r="M13" s="140">
        <v>2.4167930000000001E-2</v>
      </c>
      <c r="N13" s="140">
        <v>2.4561840000000001E-2</v>
      </c>
      <c r="O13" s="140">
        <v>2.6698369999999999E-2</v>
      </c>
      <c r="P13" s="140">
        <v>2.2000209999999999E-2</v>
      </c>
      <c r="Q13" s="140">
        <v>2.5040010000000001E-2</v>
      </c>
      <c r="R13" s="140">
        <v>3.2141299999999998E-2</v>
      </c>
      <c r="S13" s="146">
        <v>2.3152397109042464E-2</v>
      </c>
      <c r="T13" s="146">
        <f>S13*'DataFig2-extra'!R46</f>
        <v>3.4853567817089808E-2</v>
      </c>
      <c r="U13" s="44">
        <f>AAArate!D134/100</f>
        <v>4.2900000000000001E-2</v>
      </c>
      <c r="V13" s="44">
        <f>AAArate!C134/100</f>
        <v>5.2350000000000001E-2</v>
      </c>
      <c r="AA13" s="30">
        <f t="shared" si="0"/>
        <v>2.3152397109042464E-2</v>
      </c>
      <c r="AC13" s="112">
        <v>5.1480909999999998E-2</v>
      </c>
      <c r="AD13" s="112">
        <v>4.3377899999999997E-2</v>
      </c>
      <c r="AE13" s="112">
        <v>5.2311400000000001E-2</v>
      </c>
      <c r="AF13" s="158">
        <v>4.1512489999999999E-2</v>
      </c>
      <c r="AH13" s="112">
        <v>0.14944099</v>
      </c>
      <c r="AI13" s="158">
        <v>0.15337421000000001</v>
      </c>
      <c r="AJ13" s="112">
        <f>DataFig2!B95</f>
        <v>0.16030427958035678</v>
      </c>
      <c r="AK13" s="112">
        <f>DataFig2!E95</f>
        <v>0.15696960839166013</v>
      </c>
    </row>
    <row r="14" spans="1:37" ht="15.75">
      <c r="J14" s="141">
        <v>2006</v>
      </c>
      <c r="K14" s="140"/>
      <c r="L14" s="140"/>
      <c r="M14" s="140"/>
      <c r="N14" s="140">
        <v>2.984009E-2</v>
      </c>
      <c r="O14" s="140">
        <v>2.8920370000000001E-2</v>
      </c>
      <c r="P14" s="140">
        <v>3.184526E-2</v>
      </c>
      <c r="Q14" s="140">
        <v>3.0857039999999999E-2</v>
      </c>
      <c r="R14" s="140">
        <v>3.4608239999999998E-2</v>
      </c>
      <c r="S14" s="146">
        <v>2.9199752499014828E-2</v>
      </c>
      <c r="T14" s="146">
        <f>S14*'DataFig2-extra'!R47</f>
        <v>3.7596003607149653E-2</v>
      </c>
      <c r="U14" s="44">
        <f>AAArate!D146/100</f>
        <v>4.791666666666667E-2</v>
      </c>
      <c r="V14" s="44">
        <f>AAArate!C146/100</f>
        <v>5.5874999999999994E-2</v>
      </c>
      <c r="AA14" s="30">
        <f t="shared" si="0"/>
        <v>2.9199752499014828E-2</v>
      </c>
      <c r="AC14" s="112">
        <v>5.529746E-2</v>
      </c>
      <c r="AD14" s="112">
        <v>4.8747249999999999E-2</v>
      </c>
      <c r="AE14" s="112">
        <v>5.5853010000000002E-2</v>
      </c>
      <c r="AF14" s="158">
        <v>4.6864400000000001E-2</v>
      </c>
      <c r="AH14" s="112">
        <v>0.15724294</v>
      </c>
      <c r="AI14" s="158">
        <v>0.16063440000000001</v>
      </c>
      <c r="AJ14" s="112">
        <f>DataFig2!B96</f>
        <v>0.16516293064199711</v>
      </c>
      <c r="AK14" s="112">
        <f>DataFig2!E96</f>
        <v>0.16751645874731871</v>
      </c>
    </row>
    <row r="15" spans="1:37" ht="15.75">
      <c r="J15" s="141">
        <v>2007</v>
      </c>
      <c r="K15" s="140"/>
      <c r="L15" s="140"/>
      <c r="M15" s="140"/>
      <c r="N15" s="140">
        <v>3.4895309999999999E-2</v>
      </c>
      <c r="O15" s="140">
        <v>2.9044509999999999E-2</v>
      </c>
      <c r="P15" s="140">
        <v>3.4706019999999997E-2</v>
      </c>
      <c r="Q15" s="140">
        <v>3.1306050000000002E-2</v>
      </c>
      <c r="R15" s="140">
        <v>3.5506610000000001E-2</v>
      </c>
      <c r="S15" s="146">
        <v>3.1777707630169849E-2</v>
      </c>
      <c r="T15" s="146">
        <f>S15*'DataFig2-extra'!R48</f>
        <v>3.8626725254279778E-2</v>
      </c>
      <c r="U15" s="44">
        <f>AAArate!D158/100</f>
        <v>4.6291666666666662E-2</v>
      </c>
      <c r="V15" s="44">
        <f>AAArate!C158/100</f>
        <v>5.5558333333333321E-2</v>
      </c>
      <c r="W15">
        <v>2007</v>
      </c>
      <c r="X15" s="44">
        <v>2.5700000000000001E-2</v>
      </c>
      <c r="Y15" s="44">
        <v>3.5799999999999998E-2</v>
      </c>
      <c r="Z15" s="44">
        <v>3.1300000000000001E-2</v>
      </c>
      <c r="AA15" s="30">
        <f t="shared" si="0"/>
        <v>3.1777707630169849E-2</v>
      </c>
      <c r="AC15" s="112">
        <v>5.5089079999999999E-2</v>
      </c>
      <c r="AD15" s="112">
        <v>4.97709E-2</v>
      </c>
      <c r="AE15" s="112">
        <v>5.5544650000000001E-2</v>
      </c>
      <c r="AF15" s="158">
        <v>4.5530950000000001E-2</v>
      </c>
      <c r="AH15" s="112">
        <v>0.16518856000000001</v>
      </c>
      <c r="AI15" s="158">
        <v>0.16995687000000001</v>
      </c>
      <c r="AJ15" s="112">
        <f>DataFig2!B97</f>
        <v>0.17468240110603914</v>
      </c>
      <c r="AK15" s="112">
        <f>DataFig2!E97</f>
        <v>0.17910571421959687</v>
      </c>
    </row>
    <row r="16" spans="1:37" ht="15.75">
      <c r="J16" s="141">
        <v>2008</v>
      </c>
      <c r="K16" s="140"/>
      <c r="L16" s="140"/>
      <c r="M16" s="140"/>
      <c r="N16" s="140"/>
      <c r="O16" s="140"/>
      <c r="P16" s="140">
        <v>2.445466E-2</v>
      </c>
      <c r="Q16" s="140">
        <v>2.5081300000000001E-2</v>
      </c>
      <c r="R16" s="140">
        <v>3.8369960000000002E-2</v>
      </c>
      <c r="S16" s="146">
        <v>2.3809473966186753E-2</v>
      </c>
      <c r="T16" s="146">
        <f>S16*'DataFig2-extra'!R49</f>
        <v>4.0026596268914236E-2</v>
      </c>
      <c r="U16" s="44">
        <f>AAArate!D170/100</f>
        <v>3.6666666666666667E-2</v>
      </c>
      <c r="V16" s="44">
        <f>AAArate!C170/100</f>
        <v>5.6316666666666668E-2</v>
      </c>
      <c r="AA16" s="30">
        <f t="shared" si="0"/>
        <v>2.3809473966186753E-2</v>
      </c>
      <c r="AC16" s="112">
        <v>5.5277439999999997E-2</v>
      </c>
      <c r="AD16" s="112">
        <v>4.5667529999999998E-2</v>
      </c>
      <c r="AE16" s="112">
        <v>5.6252410000000003E-2</v>
      </c>
      <c r="AF16" s="158">
        <v>3.5418169999999999E-2</v>
      </c>
      <c r="AH16" s="112">
        <v>0.16917289999999999</v>
      </c>
      <c r="AI16" s="158">
        <v>0.18080966000000001</v>
      </c>
      <c r="AJ16" s="112">
        <f>DataFig2!B98</f>
        <v>0.18910611322521326</v>
      </c>
      <c r="AK16" s="112">
        <f>DataFig2!E98</f>
        <v>0.18086099093523761</v>
      </c>
    </row>
    <row r="17" spans="10:37" ht="15.75">
      <c r="J17" s="141">
        <v>2009</v>
      </c>
      <c r="K17" s="140"/>
      <c r="L17" s="140"/>
      <c r="M17" s="140"/>
      <c r="N17" s="140"/>
      <c r="O17" s="140"/>
      <c r="P17" s="140">
        <v>1.72795E-2</v>
      </c>
      <c r="Q17" s="140">
        <v>1.5535129999999999E-2</v>
      </c>
      <c r="R17" s="140">
        <v>2.6037049999999999E-2</v>
      </c>
      <c r="S17" s="146">
        <v>1.7251758710465654E-2</v>
      </c>
      <c r="T17" s="146">
        <f>S17*'DataFig2-extra'!R50</f>
        <v>2.6651821150834434E-2</v>
      </c>
      <c r="U17" s="44">
        <f>AAArate!D182/100</f>
        <v>3.256666666666666E-2</v>
      </c>
      <c r="V17" s="44">
        <f>AAArate!C182/100</f>
        <v>5.3133333333333324E-2</v>
      </c>
      <c r="AA17" s="30">
        <f t="shared" si="0"/>
        <v>1.7251758710465654E-2</v>
      </c>
      <c r="AC17" s="112">
        <v>5.1210579999999999E-2</v>
      </c>
      <c r="AD17" s="112">
        <v>3.7794920000000003E-2</v>
      </c>
      <c r="AE17" s="112">
        <v>5.3015859999999998E-2</v>
      </c>
      <c r="AF17" s="158">
        <v>3.0350530000000001E-2</v>
      </c>
      <c r="AH17" s="112">
        <v>0.15473471999999999</v>
      </c>
      <c r="AI17" s="158">
        <v>0.16743524000000001</v>
      </c>
      <c r="AJ17" s="112">
        <f>DataFig2!B99</f>
        <v>0.1904261489892865</v>
      </c>
      <c r="AK17" s="112">
        <f>DataFig2!E99</f>
        <v>0.18091468472554792</v>
      </c>
    </row>
    <row r="18" spans="10:37" ht="15.75">
      <c r="J18" s="141">
        <v>2010</v>
      </c>
      <c r="K18" s="140"/>
      <c r="L18" s="140"/>
      <c r="M18" s="140"/>
      <c r="N18" s="140"/>
      <c r="O18" s="140"/>
      <c r="P18" s="140">
        <v>1.7376280000000001E-2</v>
      </c>
      <c r="Q18" s="140">
        <v>1.659973E-2</v>
      </c>
      <c r="R18" s="140">
        <v>2.1724750000000001E-2</v>
      </c>
      <c r="S18" s="146">
        <v>1.423472182614772E-2</v>
      </c>
      <c r="T18" s="146">
        <f>S18*'DataFig2-extra'!R51</f>
        <v>2.2745950130071645E-2</v>
      </c>
      <c r="U18" s="44">
        <f>AAArate!D194/100</f>
        <v>3.2141666666666666E-2</v>
      </c>
      <c r="V18" s="44">
        <f>AAArate!C194/100</f>
        <v>4.9433333333333322E-2</v>
      </c>
      <c r="W18">
        <v>2010</v>
      </c>
      <c r="X18" s="44">
        <v>1.9900000000000001E-2</v>
      </c>
      <c r="Y18" s="44">
        <v>2.3199999999999998E-2</v>
      </c>
      <c r="Z18" s="44">
        <v>2.5700000000000001E-2</v>
      </c>
      <c r="AA18" s="30">
        <f t="shared" si="0"/>
        <v>1.423472182614772E-2</v>
      </c>
      <c r="AC18" s="112">
        <v>4.7298159999999999E-2</v>
      </c>
      <c r="AD18" s="112">
        <v>3.3392060000000001E-2</v>
      </c>
      <c r="AE18" s="112">
        <v>4.9282300000000001E-2</v>
      </c>
      <c r="AF18" s="158">
        <v>3.0145499999999999E-2</v>
      </c>
      <c r="AH18" s="112">
        <v>0.16824716000000001</v>
      </c>
      <c r="AI18" s="158">
        <v>0.1785911</v>
      </c>
      <c r="AJ18" s="112">
        <f>DataFig2!B100</f>
        <v>0.20697067976663855</v>
      </c>
      <c r="AK18" s="112">
        <f>DataFig2!E100</f>
        <v>0.19174546705181833</v>
      </c>
    </row>
    <row r="19" spans="10:37" ht="15.75">
      <c r="J19" s="141">
        <v>2011</v>
      </c>
      <c r="K19" s="140"/>
      <c r="L19" s="140"/>
      <c r="M19" s="140"/>
      <c r="N19" s="140"/>
      <c r="O19" s="140"/>
      <c r="P19" s="140">
        <v>1.380518E-2</v>
      </c>
      <c r="Q19" s="140">
        <v>1.5177080000000001E-2</v>
      </c>
      <c r="R19" s="140">
        <v>1.8838219999999999E-2</v>
      </c>
      <c r="S19" s="146">
        <v>1.218342034899992E-2</v>
      </c>
      <c r="T19" s="146">
        <f>S19*'DataFig2-extra'!R52</f>
        <v>1.9899607607869938E-2</v>
      </c>
      <c r="U19" s="44">
        <f>AAArate!D206/100</f>
        <v>2.7858333333333329E-2</v>
      </c>
      <c r="V19" s="44">
        <f>AAArate!C206/100</f>
        <v>4.6391666666666664E-2</v>
      </c>
      <c r="AA19" s="30">
        <f t="shared" si="0"/>
        <v>1.218342034899992E-2</v>
      </c>
      <c r="AC19" s="112">
        <v>4.4080569999999999E-2</v>
      </c>
      <c r="AD19" s="112">
        <v>2.890587E-2</v>
      </c>
      <c r="AE19" s="112">
        <v>4.6225339999999997E-2</v>
      </c>
      <c r="AF19" s="158">
        <v>2.4705270000000001E-2</v>
      </c>
      <c r="AH19" s="112">
        <v>0.16164828000000001</v>
      </c>
      <c r="AI19" s="158">
        <v>0.17562684000000001</v>
      </c>
      <c r="AJ19" s="112">
        <f>DataFig2!B101</f>
        <v>0.20094082440983713</v>
      </c>
      <c r="AK19" s="112">
        <f>DataFig2!E101</f>
        <v>0.18413927904807434</v>
      </c>
    </row>
    <row r="20" spans="10:37" ht="15.75">
      <c r="J20" s="154">
        <v>2012</v>
      </c>
      <c r="K20" s="7"/>
      <c r="L20" s="7"/>
      <c r="M20" s="7"/>
      <c r="N20" s="7"/>
      <c r="O20" s="7"/>
      <c r="P20" s="7"/>
      <c r="Q20" s="7"/>
      <c r="R20" s="7"/>
      <c r="S20" s="146">
        <v>1.1197502487623774E-2</v>
      </c>
      <c r="T20" s="146">
        <f>S20*'DataFig2-extra'!R53</f>
        <v>2.0155504477722793E-2</v>
      </c>
      <c r="U20" s="44">
        <f>AAArate!D218/100</f>
        <v>1.8024999999999999E-2</v>
      </c>
      <c r="V20" s="44">
        <f>AAArate!C218/100</f>
        <v>3.6733333333333333E-2</v>
      </c>
      <c r="AA20" s="30"/>
      <c r="AC20" s="112">
        <v>3.539424E-2</v>
      </c>
      <c r="AD20" s="112">
        <v>2.5690709999999999E-2</v>
      </c>
      <c r="AE20" s="112">
        <v>3.6655979999999998E-2</v>
      </c>
      <c r="AF20" s="158">
        <v>1.716254E-2</v>
      </c>
      <c r="AH20" s="112">
        <v>0.17261380000000001</v>
      </c>
      <c r="AI20" s="158">
        <v>0.19705307999999999</v>
      </c>
      <c r="AJ20" s="112">
        <f>DataFig2!B102</f>
        <v>0.21279789805750549</v>
      </c>
      <c r="AK20" s="112">
        <f>DataFig2!E102</f>
        <v>0.18966626846939716</v>
      </c>
    </row>
    <row r="21" spans="10:37" ht="15.75">
      <c r="J21" s="154">
        <v>2013</v>
      </c>
      <c r="S21" s="146">
        <v>9.5879121936009951E-3</v>
      </c>
      <c r="T21" s="146">
        <f>S21*'DataFig2-extra'!R54</f>
        <v>1.725824194848179E-2</v>
      </c>
      <c r="U21" s="44">
        <f>AAArate!D230/100</f>
        <v>2.3508333333333332E-2</v>
      </c>
      <c r="V21" s="44">
        <f>AAArate!C230/100</f>
        <v>4.2350000000000006E-2</v>
      </c>
      <c r="W21">
        <v>2013</v>
      </c>
      <c r="X21" s="44">
        <v>1.37E-2</v>
      </c>
      <c r="Y21" s="44">
        <v>1.9099999999999999E-2</v>
      </c>
      <c r="Z21" s="44">
        <v>2.07E-2</v>
      </c>
      <c r="AA21" s="30"/>
      <c r="AC21" s="112">
        <v>3.9826420000000001E-2</v>
      </c>
      <c r="AD21" s="112">
        <v>2.4418390000000002E-2</v>
      </c>
      <c r="AE21" s="112">
        <v>4.221283E-2</v>
      </c>
      <c r="AF21" s="158">
        <v>1.9991149999999999E-2</v>
      </c>
      <c r="AH21" s="112">
        <v>0.15388694</v>
      </c>
      <c r="AI21" s="158">
        <v>0.16866359</v>
      </c>
      <c r="AJ21" s="112">
        <f>DataFig2!B103</f>
        <v>0.19949005596162539</v>
      </c>
      <c r="AK21" s="112">
        <f>DataFig2!E103</f>
        <v>0.17860944265920484</v>
      </c>
    </row>
    <row r="22" spans="10:37" ht="15.75">
      <c r="J22" s="154">
        <v>2014</v>
      </c>
      <c r="S22" s="146">
        <v>8.7013451100623525E-3</v>
      </c>
      <c r="T22" s="146">
        <f>S22*'DataFig2-extra'!R55</f>
        <v>1.5662421198112234E-2</v>
      </c>
      <c r="U22" s="44">
        <f>AAArate!D242/100</f>
        <v>2.5408333333333335E-2</v>
      </c>
      <c r="V22" s="44">
        <f>AAArate!C242/100</f>
        <v>4.1625000000000002E-2</v>
      </c>
      <c r="AA22" s="30"/>
      <c r="AC22" s="112">
        <v>3.8968059999999999E-2</v>
      </c>
      <c r="AD22" s="112">
        <v>2.3957249999999999E-2</v>
      </c>
      <c r="AE22" s="112">
        <v>4.1465290000000002E-2</v>
      </c>
      <c r="AF22" s="158">
        <v>2.0420540000000001E-2</v>
      </c>
      <c r="AH22" s="112">
        <v>0.16083664</v>
      </c>
      <c r="AI22" s="158">
        <v>0.17254285</v>
      </c>
      <c r="AJ22" s="112">
        <f>DataFig2!B104</f>
        <v>0.20054356247757571</v>
      </c>
      <c r="AK22" s="112">
        <f>DataFig2!E104</f>
        <v>0.18250885580897708</v>
      </c>
    </row>
    <row r="23" spans="10:37" ht="15.75">
      <c r="J23" s="154">
        <v>2015</v>
      </c>
      <c r="S23" s="146">
        <v>8.5037284039095693E-3</v>
      </c>
      <c r="T23" s="146">
        <f>S23*'DataFig2-extra'!R56</f>
        <v>1.5306711127037225E-2</v>
      </c>
      <c r="U23" s="44">
        <f>AAArate!D254/100</f>
        <v>2.1358333333333337E-2</v>
      </c>
      <c r="V23" s="44">
        <f>AAArate!C254/100</f>
        <v>3.8866666666666674E-2</v>
      </c>
      <c r="AA23" s="30"/>
      <c r="AC23" s="112">
        <v>3.6521539999999998E-2</v>
      </c>
      <c r="AD23" s="112">
        <v>2.3043290000000001E-2</v>
      </c>
      <c r="AE23" s="112">
        <v>3.8726200000000002E-2</v>
      </c>
      <c r="AF23" s="158">
        <v>1.8015369999999999E-2</v>
      </c>
      <c r="AH23" s="112">
        <v>0.16136242000000001</v>
      </c>
      <c r="AI23" s="158">
        <v>0.17564081000000001</v>
      </c>
      <c r="AJ23" s="112">
        <f>DataFig2!B105</f>
        <v>0.19942926549121198</v>
      </c>
      <c r="AK23" s="112">
        <f>DataFig2!E105</f>
        <v>0.18143220600237903</v>
      </c>
    </row>
    <row r="24" spans="10:37" ht="15.75">
      <c r="J24" s="4">
        <v>2016</v>
      </c>
      <c r="S24" s="146">
        <v>7.8882754568043341E-3</v>
      </c>
      <c r="T24" s="146">
        <f>S24*'DataFig2-extra'!R57</f>
        <v>1.4198895822247802E-2</v>
      </c>
      <c r="U24" s="44">
        <f>AAArate!D266/100</f>
        <v>1.8416666666666668E-2</v>
      </c>
      <c r="V24" s="44">
        <f>AAArate!C266/100</f>
        <v>3.6658333333333334E-2</v>
      </c>
      <c r="W24">
        <v>2016</v>
      </c>
      <c r="X24" s="44">
        <v>1.11E-2</v>
      </c>
      <c r="Y24" s="44">
        <v>1.67E-2</v>
      </c>
      <c r="Z24" s="44">
        <v>2.5000000000000001E-2</v>
      </c>
      <c r="AA24" s="30"/>
      <c r="AC24" s="112">
        <v>3.4413439999999997E-2</v>
      </c>
      <c r="AD24" s="112">
        <v>2.154352E-2</v>
      </c>
      <c r="AE24" s="112">
        <v>3.6520660000000003E-2</v>
      </c>
      <c r="AF24" s="158">
        <v>1.594077E-2</v>
      </c>
      <c r="AH24" s="112">
        <v>0.15901999</v>
      </c>
      <c r="AI24" s="158">
        <v>0.17561214999999999</v>
      </c>
      <c r="AJ24" s="112">
        <f>DataFig2!B106</f>
        <v>0.19610738356232638</v>
      </c>
      <c r="AK24" s="112">
        <f>DataFig2!E106</f>
        <v>0.17829205914066676</v>
      </c>
    </row>
    <row r="25" spans="10:37" ht="15.75">
      <c r="J25" s="154">
        <v>2017</v>
      </c>
      <c r="S25" s="146">
        <v>8.4807135827971586E-3</v>
      </c>
      <c r="T25" s="146"/>
      <c r="U25" s="44">
        <f>AAArate!D278/100</f>
        <v>2.3299999999999998E-2</v>
      </c>
      <c r="V25" s="44">
        <f>AAArate!C278/100</f>
        <v>3.7433333333333339E-2</v>
      </c>
      <c r="AA25" s="30"/>
      <c r="AI25" s="159"/>
    </row>
    <row r="26" spans="10:37" ht="15.75">
      <c r="J26" s="154">
        <v>2018</v>
      </c>
      <c r="S26" s="146">
        <v>8.5647149687351869E-3</v>
      </c>
      <c r="T26" s="146"/>
      <c r="U26" s="44">
        <f>AAArate!D290/100</f>
        <v>2.9099999999999997E-2</v>
      </c>
      <c r="V26" s="44">
        <f>AAArate!C290/100</f>
        <v>3.9299999999999995E-2</v>
      </c>
    </row>
    <row r="27" spans="10:37">
      <c r="J27" t="s">
        <v>367</v>
      </c>
      <c r="V27" s="44"/>
      <c r="AC27" t="s">
        <v>438</v>
      </c>
    </row>
    <row r="28" spans="10:37">
      <c r="AC28" t="s">
        <v>439</v>
      </c>
    </row>
    <row r="31" spans="10:37" ht="47.25">
      <c r="S31" s="145" t="s">
        <v>402</v>
      </c>
      <c r="T31" s="145"/>
    </row>
  </sheetData>
  <mergeCells count="3">
    <mergeCell ref="A1:B1"/>
    <mergeCell ref="D1:G1"/>
    <mergeCell ref="J1:S1"/>
  </mergeCells>
  <pageMargins left="0.75" right="0.75" top="1" bottom="1" header="0.5" footer="0.5"/>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89"/>
  <sheetViews>
    <sheetView workbookViewId="0">
      <selection activeCell="B4" sqref="B4"/>
    </sheetView>
  </sheetViews>
  <sheetFormatPr baseColWidth="10" defaultRowHeight="15"/>
  <sheetData>
    <row r="1" spans="1:3">
      <c r="A1" t="s">
        <v>143</v>
      </c>
    </row>
    <row r="2" spans="1:3">
      <c r="A2" t="s">
        <v>144</v>
      </c>
    </row>
    <row r="3" spans="1:3">
      <c r="A3">
        <v>2001</v>
      </c>
      <c r="B3">
        <v>0.45546589999999998</v>
      </c>
    </row>
    <row r="4" spans="1:3">
      <c r="A4">
        <f>A3+1</f>
        <v>2002</v>
      </c>
      <c r="B4">
        <v>0.39072000000000001</v>
      </c>
      <c r="C4">
        <f>AVERAGE(B3:B5)</f>
        <v>0.40672236666666667</v>
      </c>
    </row>
    <row r="5" spans="1:3">
      <c r="A5">
        <f t="shared" ref="A5:A16" si="0">A4+1</f>
        <v>2003</v>
      </c>
      <c r="B5">
        <v>0.37398120000000001</v>
      </c>
    </row>
    <row r="6" spans="1:3">
      <c r="A6">
        <f t="shared" si="0"/>
        <v>2004</v>
      </c>
      <c r="B6">
        <v>0.35757879999999997</v>
      </c>
    </row>
    <row r="7" spans="1:3">
      <c r="A7">
        <f t="shared" si="0"/>
        <v>2005</v>
      </c>
      <c r="B7">
        <v>0.3495859</v>
      </c>
    </row>
    <row r="8" spans="1:3">
      <c r="A8">
        <f t="shared" si="0"/>
        <v>2006</v>
      </c>
      <c r="B8">
        <v>0.34826560000000001</v>
      </c>
    </row>
    <row r="9" spans="1:3">
      <c r="A9">
        <f t="shared" si="0"/>
        <v>2007</v>
      </c>
      <c r="B9">
        <v>0.3540103</v>
      </c>
    </row>
    <row r="10" spans="1:3">
      <c r="A10">
        <f t="shared" si="0"/>
        <v>2008</v>
      </c>
      <c r="B10">
        <v>0.35677560000000003</v>
      </c>
    </row>
    <row r="11" spans="1:3">
      <c r="A11">
        <f t="shared" si="0"/>
        <v>2009</v>
      </c>
      <c r="B11">
        <v>0.35394920000000002</v>
      </c>
    </row>
    <row r="12" spans="1:3">
      <c r="A12">
        <f t="shared" si="0"/>
        <v>2010</v>
      </c>
      <c r="B12">
        <v>0.33527370000000001</v>
      </c>
    </row>
    <row r="13" spans="1:3">
      <c r="A13">
        <f t="shared" si="0"/>
        <v>2011</v>
      </c>
      <c r="B13">
        <v>0.30142170000000001</v>
      </c>
    </row>
    <row r="14" spans="1:3">
      <c r="A14">
        <f t="shared" si="0"/>
        <v>2012</v>
      </c>
      <c r="B14">
        <v>0.3133707</v>
      </c>
    </row>
    <row r="15" spans="1:3">
      <c r="A15">
        <f t="shared" si="0"/>
        <v>2013</v>
      </c>
      <c r="B15">
        <v>0.30737059999999999</v>
      </c>
      <c r="C15">
        <f>AVERAGE(B14:B16)</f>
        <v>0.30688569999999998</v>
      </c>
    </row>
    <row r="16" spans="1:3">
      <c r="A16">
        <f t="shared" si="0"/>
        <v>2014</v>
      </c>
      <c r="B16">
        <v>0.29991580000000001</v>
      </c>
    </row>
    <row r="20" spans="1:12">
      <c r="A20" t="s">
        <v>146</v>
      </c>
      <c r="B20" t="s">
        <v>148</v>
      </c>
      <c r="C20" t="s">
        <v>148</v>
      </c>
      <c r="D20" t="s">
        <v>148</v>
      </c>
      <c r="E20" t="s">
        <v>148</v>
      </c>
    </row>
    <row r="21" spans="1:12">
      <c r="A21" t="s">
        <v>145</v>
      </c>
      <c r="B21" t="s">
        <v>147</v>
      </c>
      <c r="C21" t="s">
        <v>149</v>
      </c>
      <c r="D21" t="s">
        <v>150</v>
      </c>
      <c r="E21" t="s">
        <v>0</v>
      </c>
      <c r="J21" t="s">
        <v>149</v>
      </c>
      <c r="K21" t="s">
        <v>150</v>
      </c>
      <c r="L21" t="s">
        <v>0</v>
      </c>
    </row>
    <row r="22" spans="1:12">
      <c r="A22" t="s">
        <v>145</v>
      </c>
      <c r="B22" t="s">
        <v>151</v>
      </c>
      <c r="C22" t="s">
        <v>152</v>
      </c>
      <c r="D22" t="s">
        <v>153</v>
      </c>
      <c r="E22" t="s">
        <v>154</v>
      </c>
      <c r="F22" t="s">
        <v>155</v>
      </c>
      <c r="G22" t="s">
        <v>156</v>
      </c>
      <c r="H22" t="s">
        <v>157</v>
      </c>
      <c r="I22" t="s">
        <v>158</v>
      </c>
      <c r="J22" t="s">
        <v>159</v>
      </c>
      <c r="K22" t="s">
        <v>160</v>
      </c>
      <c r="L22" t="s">
        <v>161</v>
      </c>
    </row>
    <row r="23" spans="1:12">
      <c r="A23">
        <v>24</v>
      </c>
      <c r="B23">
        <v>0.71984800000000004</v>
      </c>
      <c r="C23" t="s">
        <v>162</v>
      </c>
      <c r="D23">
        <v>1</v>
      </c>
    </row>
    <row r="24" spans="1:12">
      <c r="A24">
        <v>25</v>
      </c>
      <c r="B24">
        <v>0.71984800000000004</v>
      </c>
      <c r="C24" t="s">
        <v>162</v>
      </c>
      <c r="D24">
        <v>1</v>
      </c>
    </row>
    <row r="25" spans="1:12">
      <c r="A25">
        <v>26</v>
      </c>
      <c r="B25">
        <v>0.70733900000000005</v>
      </c>
      <c r="C25" t="s">
        <v>162</v>
      </c>
      <c r="D25">
        <v>1</v>
      </c>
    </row>
    <row r="26" spans="1:12">
      <c r="A26">
        <v>27</v>
      </c>
      <c r="B26">
        <v>0.69494</v>
      </c>
      <c r="C26" t="s">
        <v>162</v>
      </c>
      <c r="D26">
        <v>1</v>
      </c>
    </row>
    <row r="27" spans="1:12">
      <c r="A27">
        <v>28</v>
      </c>
      <c r="B27">
        <v>0.68271800000000005</v>
      </c>
      <c r="C27" t="s">
        <v>162</v>
      </c>
      <c r="D27">
        <v>1</v>
      </c>
    </row>
    <row r="28" spans="1:12">
      <c r="A28">
        <v>29</v>
      </c>
      <c r="B28">
        <v>0.67074100000000003</v>
      </c>
      <c r="C28" t="s">
        <v>162</v>
      </c>
      <c r="D28">
        <v>1</v>
      </c>
    </row>
    <row r="29" spans="1:12">
      <c r="A29">
        <v>30</v>
      </c>
      <c r="B29">
        <v>0.65907700000000002</v>
      </c>
      <c r="C29" t="s">
        <v>162</v>
      </c>
      <c r="D29">
        <v>1</v>
      </c>
    </row>
    <row r="30" spans="1:12">
      <c r="A30">
        <v>31</v>
      </c>
      <c r="B30">
        <v>0.64779600000000004</v>
      </c>
      <c r="C30" t="s">
        <v>162</v>
      </c>
      <c r="D30">
        <v>1</v>
      </c>
    </row>
    <row r="31" spans="1:12">
      <c r="A31">
        <v>32</v>
      </c>
      <c r="B31">
        <v>0.636961</v>
      </c>
      <c r="C31" t="s">
        <v>162</v>
      </c>
      <c r="D31">
        <v>1</v>
      </c>
    </row>
    <row r="32" spans="1:12">
      <c r="A32">
        <v>33</v>
      </c>
      <c r="B32">
        <v>0.626637</v>
      </c>
      <c r="C32" t="s">
        <v>162</v>
      </c>
      <c r="D32">
        <v>1</v>
      </c>
    </row>
    <row r="33" spans="1:12">
      <c r="A33">
        <v>34</v>
      </c>
      <c r="B33">
        <v>0.61688399999999999</v>
      </c>
      <c r="C33" t="s">
        <v>162</v>
      </c>
      <c r="D33">
        <v>1</v>
      </c>
    </row>
    <row r="34" spans="1:12">
      <c r="A34">
        <v>35</v>
      </c>
      <c r="B34">
        <v>0.60775699999999999</v>
      </c>
      <c r="C34" t="s">
        <v>162</v>
      </c>
      <c r="D34">
        <v>1</v>
      </c>
    </row>
    <row r="35" spans="1:12">
      <c r="A35">
        <v>36</v>
      </c>
      <c r="B35">
        <v>0.59930700000000003</v>
      </c>
      <c r="C35" t="s">
        <v>162</v>
      </c>
      <c r="D35">
        <v>1</v>
      </c>
    </row>
    <row r="36" spans="1:12">
      <c r="A36">
        <v>37</v>
      </c>
      <c r="B36">
        <v>0.59157899999999997</v>
      </c>
      <c r="C36" t="s">
        <v>162</v>
      </c>
      <c r="D36">
        <v>1</v>
      </c>
    </row>
    <row r="37" spans="1:12">
      <c r="A37">
        <v>38</v>
      </c>
      <c r="B37">
        <v>0.58461200000000002</v>
      </c>
      <c r="C37" t="s">
        <v>162</v>
      </c>
      <c r="D37">
        <v>1</v>
      </c>
    </row>
    <row r="38" spans="1:12">
      <c r="A38">
        <v>39</v>
      </c>
      <c r="B38">
        <v>0.57844099999999998</v>
      </c>
      <c r="C38" t="s">
        <v>162</v>
      </c>
      <c r="D38">
        <v>1</v>
      </c>
    </row>
    <row r="39" spans="1:12">
      <c r="A39">
        <v>40</v>
      </c>
      <c r="B39">
        <v>0.57309100000000002</v>
      </c>
      <c r="C39" t="s">
        <v>162</v>
      </c>
      <c r="D39">
        <v>1</v>
      </c>
      <c r="E39">
        <v>5.0670000000000001E-4</v>
      </c>
      <c r="F39">
        <v>5.6579999999999998E-4</v>
      </c>
      <c r="G39">
        <v>4.4989999999999999E-4</v>
      </c>
      <c r="H39">
        <v>1.4771000000000001E-3</v>
      </c>
      <c r="I39">
        <v>17072.330000000002</v>
      </c>
      <c r="J39">
        <v>0.38308340000000002</v>
      </c>
      <c r="K39">
        <v>0.30457060000000002</v>
      </c>
      <c r="L39">
        <v>0.30495080000000002</v>
      </c>
    </row>
    <row r="40" spans="1:12">
      <c r="A40">
        <v>41</v>
      </c>
      <c r="B40">
        <v>0.56858500000000001</v>
      </c>
      <c r="C40" t="s">
        <v>162</v>
      </c>
      <c r="D40">
        <v>1</v>
      </c>
      <c r="E40">
        <v>3.009E-4</v>
      </c>
      <c r="F40">
        <v>6.1320000000000005E-4</v>
      </c>
      <c r="G40">
        <v>4.6089999999999998E-4</v>
      </c>
      <c r="H40">
        <v>1.5696E-3</v>
      </c>
      <c r="I40">
        <v>17627.669999999998</v>
      </c>
      <c r="J40">
        <v>0.3906657</v>
      </c>
      <c r="K40">
        <v>0.29361720000000002</v>
      </c>
      <c r="L40">
        <v>0.26242149999999997</v>
      </c>
    </row>
    <row r="41" spans="1:12">
      <c r="A41">
        <v>42</v>
      </c>
      <c r="B41">
        <v>0.56493599999999999</v>
      </c>
      <c r="C41" t="s">
        <v>162</v>
      </c>
      <c r="D41">
        <v>1</v>
      </c>
      <c r="E41">
        <v>4.3130000000000002E-4</v>
      </c>
      <c r="F41">
        <v>7.3729999999999998E-4</v>
      </c>
      <c r="G41">
        <v>5.3649999999999998E-4</v>
      </c>
      <c r="H41">
        <v>1.6373E-3</v>
      </c>
      <c r="I41">
        <v>18467</v>
      </c>
      <c r="J41">
        <v>0.45033849999999997</v>
      </c>
      <c r="K41">
        <v>0.32768969999999997</v>
      </c>
      <c r="L41">
        <v>0.23447889999999999</v>
      </c>
    </row>
    <row r="42" spans="1:12">
      <c r="A42">
        <v>43</v>
      </c>
      <c r="B42">
        <v>0.56215499999999996</v>
      </c>
      <c r="C42" t="s">
        <v>162</v>
      </c>
      <c r="D42">
        <v>1</v>
      </c>
      <c r="E42">
        <v>3.0009999999999998E-4</v>
      </c>
      <c r="F42">
        <v>7.0699999999999995E-4</v>
      </c>
      <c r="G42">
        <v>6.0479999999999996E-4</v>
      </c>
      <c r="H42">
        <v>1.7861999999999999E-3</v>
      </c>
      <c r="I42">
        <v>18877.330000000002</v>
      </c>
      <c r="J42">
        <v>0.39578200000000002</v>
      </c>
      <c r="K42">
        <v>0.33858480000000002</v>
      </c>
      <c r="L42">
        <v>0.21973280000000001</v>
      </c>
    </row>
    <row r="43" spans="1:12">
      <c r="A43">
        <v>44</v>
      </c>
      <c r="B43">
        <v>0.56024399999999996</v>
      </c>
      <c r="C43" t="s">
        <v>162</v>
      </c>
      <c r="D43">
        <v>1</v>
      </c>
      <c r="E43">
        <v>4.6270000000000003E-4</v>
      </c>
      <c r="F43">
        <v>7.6499999999999995E-4</v>
      </c>
      <c r="G43">
        <v>5.5710000000000004E-4</v>
      </c>
      <c r="H43">
        <v>1.8845999999999999E-3</v>
      </c>
      <c r="I43">
        <v>18745</v>
      </c>
      <c r="J43">
        <v>0.4059162</v>
      </c>
      <c r="K43">
        <v>0.29562919999999998</v>
      </c>
      <c r="L43">
        <v>0.2380824</v>
      </c>
    </row>
    <row r="44" spans="1:12">
      <c r="A44">
        <v>45</v>
      </c>
      <c r="B44">
        <v>0.55920199999999998</v>
      </c>
      <c r="C44" t="s">
        <v>162</v>
      </c>
      <c r="D44">
        <v>1</v>
      </c>
      <c r="E44">
        <v>5.0949999999999997E-4</v>
      </c>
      <c r="F44">
        <v>8.4329999999999995E-4</v>
      </c>
      <c r="G44">
        <v>6.6759999999999996E-4</v>
      </c>
      <c r="H44">
        <v>2.0539999999999998E-3</v>
      </c>
      <c r="I44">
        <v>18315.330000000002</v>
      </c>
      <c r="J44">
        <v>0.41054570000000001</v>
      </c>
      <c r="K44">
        <v>0.32503369999999998</v>
      </c>
      <c r="L44">
        <v>0.26054149999999998</v>
      </c>
    </row>
    <row r="45" spans="1:12">
      <c r="A45">
        <v>46</v>
      </c>
      <c r="B45">
        <v>0.55902200000000002</v>
      </c>
      <c r="C45" t="s">
        <v>162</v>
      </c>
      <c r="D45">
        <v>1</v>
      </c>
      <c r="E45">
        <v>6.9399999999999996E-4</v>
      </c>
      <c r="F45">
        <v>9.3389999999999999E-4</v>
      </c>
      <c r="G45">
        <v>7.025E-4</v>
      </c>
      <c r="H45">
        <v>2.2279999999999999E-3</v>
      </c>
      <c r="I45">
        <v>18187</v>
      </c>
      <c r="J45">
        <v>0.41916429999999999</v>
      </c>
      <c r="K45">
        <v>0.31531550000000003</v>
      </c>
      <c r="L45">
        <v>0.2679781</v>
      </c>
    </row>
    <row r="46" spans="1:12">
      <c r="A46">
        <v>47</v>
      </c>
      <c r="B46">
        <v>0.55969400000000002</v>
      </c>
      <c r="C46" t="s">
        <v>162</v>
      </c>
      <c r="D46">
        <v>1</v>
      </c>
      <c r="E46">
        <v>5.9849999999999997E-4</v>
      </c>
      <c r="F46">
        <v>9.9270000000000001E-4</v>
      </c>
      <c r="G46">
        <v>8.0250000000000004E-4</v>
      </c>
      <c r="H46">
        <v>2.4380999999999999E-3</v>
      </c>
      <c r="I46">
        <v>18374.330000000002</v>
      </c>
      <c r="J46">
        <v>0.40717609999999999</v>
      </c>
      <c r="K46">
        <v>0.32914529999999997</v>
      </c>
      <c r="L46">
        <v>0.2496855</v>
      </c>
    </row>
    <row r="47" spans="1:12">
      <c r="A47">
        <v>48</v>
      </c>
      <c r="B47">
        <v>0.56120400000000004</v>
      </c>
      <c r="C47" t="s">
        <v>162</v>
      </c>
      <c r="D47">
        <v>1</v>
      </c>
      <c r="E47">
        <v>5.6369999999999999E-4</v>
      </c>
      <c r="F47">
        <v>1.0387E-3</v>
      </c>
      <c r="G47">
        <v>8.9019999999999995E-4</v>
      </c>
      <c r="H47">
        <v>2.6408999999999998E-3</v>
      </c>
      <c r="I47">
        <v>18932.669999999998</v>
      </c>
      <c r="J47">
        <v>0.39331529999999998</v>
      </c>
      <c r="K47">
        <v>0.337088</v>
      </c>
      <c r="L47">
        <v>0.24616199999999999</v>
      </c>
    </row>
    <row r="48" spans="1:12">
      <c r="A48">
        <v>49</v>
      </c>
      <c r="B48">
        <v>0.56353299999999995</v>
      </c>
      <c r="C48" t="s">
        <v>162</v>
      </c>
      <c r="D48">
        <v>1</v>
      </c>
      <c r="E48">
        <v>8.0699999999999999E-4</v>
      </c>
      <c r="F48">
        <v>1.1854999999999999E-3</v>
      </c>
      <c r="G48">
        <v>9.8930000000000003E-4</v>
      </c>
      <c r="H48">
        <v>2.9256999999999998E-3</v>
      </c>
      <c r="I48">
        <v>19442.669999999998</v>
      </c>
      <c r="J48">
        <v>0.40521279999999998</v>
      </c>
      <c r="K48">
        <v>0.3381401</v>
      </c>
      <c r="L48">
        <v>0.25453500000000001</v>
      </c>
    </row>
    <row r="49" spans="1:12">
      <c r="A49">
        <v>50</v>
      </c>
      <c r="B49">
        <v>0.56666399999999995</v>
      </c>
      <c r="C49" t="s">
        <v>162</v>
      </c>
      <c r="D49">
        <v>1</v>
      </c>
      <c r="E49">
        <v>8.0840000000000003E-4</v>
      </c>
      <c r="F49">
        <v>1.3424999999999999E-3</v>
      </c>
      <c r="G49">
        <v>1.0652000000000001E-3</v>
      </c>
      <c r="H49">
        <v>3.2087999999999999E-3</v>
      </c>
      <c r="I49">
        <v>19766.330000000002</v>
      </c>
      <c r="J49">
        <v>0.41839490000000001</v>
      </c>
      <c r="K49">
        <v>0.33195340000000001</v>
      </c>
      <c r="L49">
        <v>0.25473750000000001</v>
      </c>
    </row>
    <row r="50" spans="1:12">
      <c r="A50">
        <v>51</v>
      </c>
      <c r="B50">
        <v>0.57057100000000005</v>
      </c>
      <c r="C50" t="s">
        <v>162</v>
      </c>
      <c r="D50">
        <v>1</v>
      </c>
      <c r="E50">
        <v>8.5950000000000002E-4</v>
      </c>
      <c r="F50">
        <v>1.5127000000000001E-3</v>
      </c>
      <c r="G50">
        <v>1.1892000000000001E-3</v>
      </c>
      <c r="H50">
        <v>3.5519000000000002E-3</v>
      </c>
      <c r="I50">
        <v>19794</v>
      </c>
      <c r="J50">
        <v>0.42587900000000001</v>
      </c>
      <c r="K50">
        <v>0.3348045</v>
      </c>
      <c r="L50">
        <v>0.26646540000000002</v>
      </c>
    </row>
    <row r="51" spans="1:12">
      <c r="A51">
        <v>52</v>
      </c>
      <c r="B51">
        <v>0.57523299999999999</v>
      </c>
      <c r="C51" t="s">
        <v>162</v>
      </c>
      <c r="D51">
        <v>1</v>
      </c>
      <c r="E51">
        <v>1.1871E-3</v>
      </c>
      <c r="F51">
        <v>1.5609E-3</v>
      </c>
      <c r="G51">
        <v>1.3990000000000001E-3</v>
      </c>
      <c r="H51">
        <v>3.8287E-3</v>
      </c>
      <c r="I51">
        <v>19736.669999999998</v>
      </c>
      <c r="J51">
        <v>0.40767239999999999</v>
      </c>
      <c r="K51">
        <v>0.36539579999999999</v>
      </c>
      <c r="L51">
        <v>0.27929739999999997</v>
      </c>
    </row>
    <row r="52" spans="1:12">
      <c r="A52">
        <v>53</v>
      </c>
      <c r="B52">
        <v>0.58062199999999997</v>
      </c>
      <c r="C52" t="s">
        <v>162</v>
      </c>
      <c r="D52">
        <v>1</v>
      </c>
      <c r="E52">
        <v>1.1402000000000001E-3</v>
      </c>
      <c r="F52">
        <v>1.7557E-3</v>
      </c>
      <c r="G52">
        <v>1.4575E-3</v>
      </c>
      <c r="H52">
        <v>4.1928E-3</v>
      </c>
      <c r="I52">
        <v>19558.669999999998</v>
      </c>
      <c r="J52">
        <v>0.4187382</v>
      </c>
      <c r="K52">
        <v>0.34762599999999999</v>
      </c>
      <c r="L52">
        <v>0.27576620000000002</v>
      </c>
    </row>
    <row r="53" spans="1:12">
      <c r="A53">
        <v>54</v>
      </c>
      <c r="B53">
        <v>0.58671300000000004</v>
      </c>
      <c r="C53" t="s">
        <v>162</v>
      </c>
      <c r="D53">
        <v>1</v>
      </c>
      <c r="E53">
        <v>1.1934000000000001E-3</v>
      </c>
      <c r="F53">
        <v>1.9127E-3</v>
      </c>
      <c r="G53">
        <v>1.5353000000000001E-3</v>
      </c>
      <c r="H53">
        <v>4.5231999999999998E-3</v>
      </c>
      <c r="I53">
        <v>19245</v>
      </c>
      <c r="J53">
        <v>0.42287530000000001</v>
      </c>
      <c r="K53">
        <v>0.33943010000000001</v>
      </c>
      <c r="L53">
        <v>0.27978769999999997</v>
      </c>
    </row>
    <row r="54" spans="1:12">
      <c r="A54">
        <v>55</v>
      </c>
      <c r="B54">
        <v>0.59347899999999998</v>
      </c>
      <c r="C54" t="s">
        <v>162</v>
      </c>
      <c r="D54">
        <v>1</v>
      </c>
      <c r="E54">
        <v>1.508E-3</v>
      </c>
      <c r="F54">
        <v>2.1703E-3</v>
      </c>
      <c r="G54">
        <v>1.7847E-3</v>
      </c>
      <c r="H54">
        <v>5.0058999999999998E-3</v>
      </c>
      <c r="I54">
        <v>18979.330000000002</v>
      </c>
      <c r="J54">
        <v>0.43355630000000001</v>
      </c>
      <c r="K54">
        <v>0.35652230000000001</v>
      </c>
      <c r="L54">
        <v>0.28749560000000002</v>
      </c>
    </row>
    <row r="55" spans="1:12">
      <c r="A55">
        <v>56</v>
      </c>
      <c r="B55">
        <v>0.60089099999999995</v>
      </c>
      <c r="C55" t="s">
        <v>162</v>
      </c>
      <c r="D55">
        <v>1</v>
      </c>
      <c r="E55">
        <v>1.5717999999999999E-3</v>
      </c>
      <c r="F55">
        <v>2.3490999999999998E-3</v>
      </c>
      <c r="G55">
        <v>1.7953000000000001E-3</v>
      </c>
      <c r="H55">
        <v>5.4304000000000002E-3</v>
      </c>
      <c r="I55">
        <v>18630</v>
      </c>
      <c r="J55">
        <v>0.43258429999999998</v>
      </c>
      <c r="K55">
        <v>0.33059880000000003</v>
      </c>
      <c r="L55">
        <v>0.28812539999999998</v>
      </c>
    </row>
    <row r="56" spans="1:12">
      <c r="A56">
        <v>57</v>
      </c>
      <c r="B56">
        <v>0.60892199999999996</v>
      </c>
      <c r="C56" t="s">
        <v>162</v>
      </c>
      <c r="D56">
        <v>1</v>
      </c>
      <c r="E56">
        <v>1.6134000000000001E-3</v>
      </c>
      <c r="F56">
        <v>2.8728999999999998E-3</v>
      </c>
      <c r="G56">
        <v>2.0736000000000001E-3</v>
      </c>
      <c r="H56">
        <v>5.8744000000000001E-3</v>
      </c>
      <c r="I56">
        <v>18189</v>
      </c>
      <c r="J56">
        <v>0.48906159999999999</v>
      </c>
      <c r="K56">
        <v>0.35298679999999999</v>
      </c>
      <c r="L56">
        <v>0.29596860000000003</v>
      </c>
    </row>
    <row r="57" spans="1:12">
      <c r="A57">
        <v>58</v>
      </c>
      <c r="B57">
        <v>0.61754299999999995</v>
      </c>
      <c r="C57" t="s">
        <v>162</v>
      </c>
      <c r="D57">
        <v>1</v>
      </c>
      <c r="E57">
        <v>2.1546999999999998E-3</v>
      </c>
      <c r="F57">
        <v>2.9478999999999998E-3</v>
      </c>
      <c r="G57">
        <v>2.3153000000000002E-3</v>
      </c>
      <c r="H57">
        <v>6.4612999999999997E-3</v>
      </c>
      <c r="I57">
        <v>17626</v>
      </c>
      <c r="J57">
        <v>0.45623599999999997</v>
      </c>
      <c r="K57">
        <v>0.35834139999999998</v>
      </c>
      <c r="L57">
        <v>0.30295610000000001</v>
      </c>
    </row>
    <row r="58" spans="1:12">
      <c r="A58">
        <v>59</v>
      </c>
      <c r="B58">
        <v>0.62672799999999995</v>
      </c>
      <c r="C58" t="s">
        <v>162</v>
      </c>
      <c r="D58">
        <v>1</v>
      </c>
      <c r="E58">
        <v>1.9968999999999998E-3</v>
      </c>
      <c r="F58">
        <v>3.2047E-3</v>
      </c>
      <c r="G58">
        <v>2.7058999999999998E-3</v>
      </c>
      <c r="H58">
        <v>6.9950000000000003E-3</v>
      </c>
      <c r="I58">
        <v>16993.669999999998</v>
      </c>
      <c r="J58">
        <v>0.45813619999999999</v>
      </c>
      <c r="K58">
        <v>0.38683630000000002</v>
      </c>
      <c r="L58">
        <v>0.29477310000000001</v>
      </c>
    </row>
    <row r="59" spans="1:12">
      <c r="A59">
        <v>60</v>
      </c>
      <c r="B59">
        <v>0.63644699999999998</v>
      </c>
      <c r="C59" t="s">
        <v>162</v>
      </c>
      <c r="D59">
        <v>1</v>
      </c>
      <c r="E59">
        <v>2.1876E-3</v>
      </c>
      <c r="F59">
        <v>3.6340999999999999E-3</v>
      </c>
      <c r="G59">
        <v>2.9107999999999998E-3</v>
      </c>
      <c r="H59">
        <v>7.4961999999999997E-3</v>
      </c>
      <c r="I59">
        <v>16455.330000000002</v>
      </c>
      <c r="J59">
        <v>0.48478860000000001</v>
      </c>
      <c r="K59">
        <v>0.38829780000000003</v>
      </c>
      <c r="L59">
        <v>0.29098849999999998</v>
      </c>
    </row>
    <row r="60" spans="1:12">
      <c r="A60">
        <v>61</v>
      </c>
      <c r="B60">
        <v>0.64667399999999997</v>
      </c>
      <c r="C60" t="s">
        <v>162</v>
      </c>
      <c r="D60">
        <v>1</v>
      </c>
      <c r="E60">
        <v>2.2791E-3</v>
      </c>
      <c r="F60">
        <v>4.0860000000000002E-3</v>
      </c>
      <c r="G60">
        <v>3.1662999999999999E-3</v>
      </c>
      <c r="H60">
        <v>8.1550000000000008E-3</v>
      </c>
      <c r="I60">
        <v>15811</v>
      </c>
      <c r="J60">
        <v>0.50105049999999995</v>
      </c>
      <c r="K60">
        <v>0.3882719</v>
      </c>
      <c r="L60">
        <v>0.2956416</v>
      </c>
    </row>
    <row r="61" spans="1:12">
      <c r="A61">
        <v>62</v>
      </c>
      <c r="B61">
        <v>0.65738200000000002</v>
      </c>
      <c r="C61" t="s">
        <v>162</v>
      </c>
      <c r="D61">
        <v>1</v>
      </c>
      <c r="E61">
        <v>2.7745999999999999E-3</v>
      </c>
      <c r="F61">
        <v>4.4857999999999999E-3</v>
      </c>
      <c r="G61">
        <v>3.5925000000000002E-3</v>
      </c>
      <c r="H61">
        <v>8.7968999999999999E-3</v>
      </c>
      <c r="I61">
        <v>15157.33</v>
      </c>
      <c r="J61">
        <v>0.50993569999999999</v>
      </c>
      <c r="K61">
        <v>0.40838370000000002</v>
      </c>
      <c r="L61">
        <v>0.30974420000000003</v>
      </c>
    </row>
    <row r="62" spans="1:12">
      <c r="A62">
        <v>63</v>
      </c>
      <c r="B62">
        <v>0.668543</v>
      </c>
      <c r="C62" t="s">
        <v>162</v>
      </c>
      <c r="D62">
        <v>1</v>
      </c>
      <c r="E62">
        <v>3.0523999999999998E-3</v>
      </c>
      <c r="F62">
        <v>4.9611000000000004E-3</v>
      </c>
      <c r="G62">
        <v>3.8987000000000002E-3</v>
      </c>
      <c r="H62">
        <v>9.6098999999999993E-3</v>
      </c>
      <c r="I62">
        <v>14520.67</v>
      </c>
      <c r="J62">
        <v>0.51624199999999998</v>
      </c>
      <c r="K62">
        <v>0.40569050000000001</v>
      </c>
      <c r="L62">
        <v>0.32560250000000002</v>
      </c>
    </row>
    <row r="63" spans="1:12">
      <c r="A63">
        <v>64</v>
      </c>
      <c r="B63">
        <v>0.68013000000000001</v>
      </c>
      <c r="C63" t="s">
        <v>162</v>
      </c>
      <c r="D63">
        <v>1</v>
      </c>
      <c r="E63">
        <v>3.7284000000000002E-3</v>
      </c>
      <c r="F63">
        <v>5.7216999999999997E-3</v>
      </c>
      <c r="G63">
        <v>4.5418000000000004E-3</v>
      </c>
      <c r="H63">
        <v>1.06637E-2</v>
      </c>
      <c r="I63">
        <v>14483.67</v>
      </c>
      <c r="J63">
        <v>0.53655299999999995</v>
      </c>
      <c r="K63">
        <v>0.42590790000000001</v>
      </c>
      <c r="L63">
        <v>0.3409798</v>
      </c>
    </row>
    <row r="64" spans="1:12">
      <c r="A64">
        <v>65</v>
      </c>
      <c r="B64">
        <v>0.69211699999999998</v>
      </c>
      <c r="C64" t="s">
        <v>162</v>
      </c>
      <c r="D64">
        <v>1</v>
      </c>
      <c r="E64">
        <v>4.1554000000000001E-3</v>
      </c>
      <c r="F64">
        <v>6.4856000000000002E-3</v>
      </c>
      <c r="G64">
        <v>5.1393000000000003E-3</v>
      </c>
      <c r="H64">
        <v>1.15979E-2</v>
      </c>
      <c r="I64">
        <v>14676.33</v>
      </c>
      <c r="J64">
        <v>0.55920800000000004</v>
      </c>
      <c r="K64">
        <v>0.44312509999999999</v>
      </c>
      <c r="L64">
        <v>0.34351169999999998</v>
      </c>
    </row>
    <row r="65" spans="1:12">
      <c r="A65">
        <v>66</v>
      </c>
      <c r="B65">
        <v>0.70447599999999999</v>
      </c>
      <c r="C65" t="s">
        <v>162</v>
      </c>
      <c r="D65">
        <v>1</v>
      </c>
      <c r="E65">
        <v>4.2551000000000004E-3</v>
      </c>
      <c r="F65">
        <v>7.3758000000000001E-3</v>
      </c>
      <c r="G65">
        <v>5.8821999999999998E-3</v>
      </c>
      <c r="H65">
        <v>1.29374E-2</v>
      </c>
      <c r="I65">
        <v>14398</v>
      </c>
      <c r="J65">
        <v>0.57011489999999998</v>
      </c>
      <c r="K65">
        <v>0.45466139999999999</v>
      </c>
      <c r="L65">
        <v>0.34385110000000002</v>
      </c>
    </row>
    <row r="66" spans="1:12">
      <c r="A66">
        <v>67</v>
      </c>
      <c r="B66">
        <v>0.71718199999999999</v>
      </c>
      <c r="C66" t="s">
        <v>162</v>
      </c>
      <c r="D66">
        <v>1</v>
      </c>
      <c r="E66">
        <v>4.9245000000000001E-3</v>
      </c>
      <c r="F66">
        <v>8.2352999999999992E-3</v>
      </c>
      <c r="G66">
        <v>6.5501999999999999E-3</v>
      </c>
      <c r="H66">
        <v>1.4266300000000001E-2</v>
      </c>
      <c r="I66">
        <v>13308.67</v>
      </c>
      <c r="J66">
        <v>0.57725510000000002</v>
      </c>
      <c r="K66">
        <v>0.45913680000000001</v>
      </c>
      <c r="L66">
        <v>0.36416019999999999</v>
      </c>
    </row>
    <row r="67" spans="1:12">
      <c r="A67">
        <v>68</v>
      </c>
      <c r="B67">
        <v>0.73020700000000005</v>
      </c>
      <c r="C67" t="s">
        <v>162</v>
      </c>
      <c r="D67">
        <v>1</v>
      </c>
      <c r="E67">
        <v>6.3006E-3</v>
      </c>
      <c r="F67">
        <v>9.4733000000000005E-3</v>
      </c>
      <c r="G67">
        <v>7.5237999999999998E-3</v>
      </c>
      <c r="H67">
        <v>1.5824399999999999E-2</v>
      </c>
      <c r="I67">
        <v>11946.33</v>
      </c>
      <c r="J67">
        <v>0.59865179999999996</v>
      </c>
      <c r="K67">
        <v>0.47545589999999999</v>
      </c>
      <c r="L67">
        <v>0.39694239999999997</v>
      </c>
    </row>
    <row r="68" spans="1:12">
      <c r="A68">
        <v>69</v>
      </c>
      <c r="B68">
        <v>0.74352399999999996</v>
      </c>
      <c r="C68" t="s">
        <v>162</v>
      </c>
      <c r="D68">
        <v>1</v>
      </c>
      <c r="E68">
        <v>7.7856000000000002E-3</v>
      </c>
      <c r="F68">
        <v>1.03534E-2</v>
      </c>
      <c r="G68">
        <v>8.6216999999999995E-3</v>
      </c>
      <c r="H68">
        <v>1.74605E-2</v>
      </c>
      <c r="I68">
        <v>11186</v>
      </c>
      <c r="J68">
        <v>0.59296409999999999</v>
      </c>
      <c r="K68">
        <v>0.49378349999999999</v>
      </c>
      <c r="L68">
        <v>0.4150701</v>
      </c>
    </row>
    <row r="69" spans="1:12">
      <c r="A69">
        <v>70</v>
      </c>
      <c r="B69">
        <v>0.75710500000000003</v>
      </c>
      <c r="C69" t="s">
        <v>162</v>
      </c>
      <c r="D69">
        <v>1</v>
      </c>
      <c r="E69">
        <v>7.8003999999999999E-3</v>
      </c>
      <c r="F69">
        <v>1.1890299999999999E-2</v>
      </c>
      <c r="G69">
        <v>9.4672000000000003E-3</v>
      </c>
      <c r="H69">
        <v>1.92394E-2</v>
      </c>
      <c r="I69">
        <v>11103.33</v>
      </c>
      <c r="J69">
        <v>0.61801729999999999</v>
      </c>
      <c r="K69">
        <v>0.49207089999999998</v>
      </c>
      <c r="L69">
        <v>0.41610160000000002</v>
      </c>
    </row>
    <row r="70" spans="1:12">
      <c r="A70">
        <v>71</v>
      </c>
      <c r="B70">
        <v>0.77092300000000002</v>
      </c>
      <c r="C70" t="s">
        <v>162</v>
      </c>
      <c r="D70">
        <v>1</v>
      </c>
      <c r="E70">
        <v>9.0594999999999998E-3</v>
      </c>
      <c r="F70">
        <v>1.3986200000000001E-2</v>
      </c>
      <c r="G70">
        <v>1.13136E-2</v>
      </c>
      <c r="H70">
        <v>2.1346799999999999E-2</v>
      </c>
      <c r="I70">
        <v>10661.33</v>
      </c>
      <c r="J70">
        <v>0.65519019999999994</v>
      </c>
      <c r="K70">
        <v>0.52998909999999999</v>
      </c>
      <c r="L70">
        <v>0.42009999999999997</v>
      </c>
    </row>
    <row r="71" spans="1:12">
      <c r="A71">
        <v>72</v>
      </c>
      <c r="B71">
        <v>0.78494799999999998</v>
      </c>
      <c r="C71" t="s">
        <v>162</v>
      </c>
      <c r="D71">
        <v>1</v>
      </c>
      <c r="E71">
        <v>9.7579999999999993E-3</v>
      </c>
      <c r="F71">
        <v>1.55313E-2</v>
      </c>
      <c r="G71">
        <v>1.24452E-2</v>
      </c>
      <c r="H71">
        <v>2.35315E-2</v>
      </c>
      <c r="I71">
        <v>9861.3330000000005</v>
      </c>
      <c r="J71">
        <v>0.66002450000000001</v>
      </c>
      <c r="K71">
        <v>0.52887410000000001</v>
      </c>
      <c r="L71">
        <v>0.43238840000000001</v>
      </c>
    </row>
    <row r="72" spans="1:12">
      <c r="A72">
        <v>73</v>
      </c>
      <c r="B72">
        <v>0.799153</v>
      </c>
      <c r="C72" t="s">
        <v>162</v>
      </c>
      <c r="D72">
        <v>1</v>
      </c>
      <c r="E72">
        <v>1.18151E-2</v>
      </c>
      <c r="F72">
        <v>1.74664E-2</v>
      </c>
      <c r="G72">
        <v>1.4397699999999999E-2</v>
      </c>
      <c r="H72">
        <v>2.61646E-2</v>
      </c>
      <c r="I72">
        <v>9099.3330000000005</v>
      </c>
      <c r="J72">
        <v>0.66755889999999996</v>
      </c>
      <c r="K72">
        <v>0.55027510000000002</v>
      </c>
      <c r="L72">
        <v>0.46100069999999999</v>
      </c>
    </row>
    <row r="73" spans="1:12">
      <c r="A73">
        <v>74</v>
      </c>
      <c r="B73">
        <v>0.81350599999999995</v>
      </c>
      <c r="C73" t="s">
        <v>162</v>
      </c>
      <c r="D73">
        <v>1</v>
      </c>
      <c r="E73">
        <v>1.4659200000000001E-2</v>
      </c>
      <c r="F73">
        <v>2.0088600000000002E-2</v>
      </c>
      <c r="G73">
        <v>1.5738599999999998E-2</v>
      </c>
      <c r="H73">
        <v>2.8826299999999999E-2</v>
      </c>
      <c r="I73">
        <v>8664</v>
      </c>
      <c r="J73">
        <v>0.6968818</v>
      </c>
      <c r="K73">
        <v>0.5459813</v>
      </c>
      <c r="L73">
        <v>0.48449789999999998</v>
      </c>
    </row>
    <row r="74" spans="1:12">
      <c r="A74">
        <v>75</v>
      </c>
      <c r="B74">
        <v>0.82797900000000002</v>
      </c>
      <c r="C74" t="s">
        <v>162</v>
      </c>
      <c r="D74">
        <v>1</v>
      </c>
      <c r="E74">
        <v>1.5815800000000001E-2</v>
      </c>
      <c r="F74">
        <v>2.2640500000000001E-2</v>
      </c>
      <c r="G74">
        <v>1.8711499999999999E-2</v>
      </c>
      <c r="H74">
        <v>3.1848399999999999E-2</v>
      </c>
      <c r="I74">
        <v>8408.5</v>
      </c>
      <c r="J74">
        <v>0.71088280000000004</v>
      </c>
      <c r="K74">
        <v>0.58751810000000004</v>
      </c>
      <c r="L74">
        <v>0.48628090000000002</v>
      </c>
    </row>
    <row r="75" spans="1:12">
      <c r="A75">
        <v>76</v>
      </c>
      <c r="B75">
        <v>0.84253999999999996</v>
      </c>
      <c r="C75" t="s">
        <v>162</v>
      </c>
      <c r="D75">
        <v>1</v>
      </c>
      <c r="E75">
        <v>1.6526900000000001E-2</v>
      </c>
      <c r="F75">
        <v>2.53035E-2</v>
      </c>
      <c r="G75">
        <v>2.0448899999999999E-2</v>
      </c>
      <c r="H75">
        <v>3.4733100000000003E-2</v>
      </c>
      <c r="I75">
        <v>8229</v>
      </c>
      <c r="J75">
        <v>0.72851160000000004</v>
      </c>
      <c r="K75">
        <v>0.58874490000000002</v>
      </c>
      <c r="L75">
        <v>0.48120220000000002</v>
      </c>
    </row>
    <row r="76" spans="1:12">
      <c r="A76">
        <v>77</v>
      </c>
      <c r="B76">
        <v>0.857159</v>
      </c>
      <c r="C76" t="s">
        <v>162</v>
      </c>
      <c r="D76">
        <v>1</v>
      </c>
    </row>
    <row r="77" spans="1:12">
      <c r="A77">
        <v>78</v>
      </c>
      <c r="B77">
        <v>0.87180400000000002</v>
      </c>
      <c r="C77" t="s">
        <v>162</v>
      </c>
      <c r="D77">
        <v>1</v>
      </c>
    </row>
    <row r="78" spans="1:12">
      <c r="A78">
        <v>79</v>
      </c>
      <c r="B78">
        <v>0.88644500000000004</v>
      </c>
      <c r="C78" t="s">
        <v>162</v>
      </c>
      <c r="D78">
        <v>1</v>
      </c>
    </row>
    <row r="79" spans="1:12">
      <c r="A79">
        <v>80</v>
      </c>
      <c r="B79">
        <v>0.90105199999999996</v>
      </c>
      <c r="C79" t="s">
        <v>162</v>
      </c>
      <c r="D79">
        <v>1</v>
      </c>
    </row>
    <row r="80" spans="1:12">
      <c r="A80">
        <v>81</v>
      </c>
      <c r="B80">
        <v>0.91559500000000005</v>
      </c>
      <c r="C80" t="s">
        <v>162</v>
      </c>
      <c r="D80">
        <v>1</v>
      </c>
    </row>
    <row r="81" spans="1:4">
      <c r="A81">
        <v>82</v>
      </c>
      <c r="B81">
        <v>0.93004799999999999</v>
      </c>
      <c r="C81" t="s">
        <v>162</v>
      </c>
      <c r="D81">
        <v>1</v>
      </c>
    </row>
    <row r="82" spans="1:4">
      <c r="A82">
        <v>83</v>
      </c>
      <c r="B82">
        <v>0.94438500000000003</v>
      </c>
      <c r="C82" t="s">
        <v>162</v>
      </c>
      <c r="D82">
        <v>1</v>
      </c>
    </row>
    <row r="83" spans="1:4">
      <c r="A83">
        <v>84</v>
      </c>
      <c r="B83">
        <v>0.95858699999999997</v>
      </c>
      <c r="C83" t="s">
        <v>162</v>
      </c>
      <c r="D83">
        <v>1</v>
      </c>
    </row>
    <row r="84" spans="1:4">
      <c r="A84">
        <v>85</v>
      </c>
      <c r="B84">
        <v>0.97263699999999997</v>
      </c>
      <c r="C84" t="s">
        <v>162</v>
      </c>
      <c r="D84">
        <v>1</v>
      </c>
    </row>
    <row r="85" spans="1:4">
      <c r="A85">
        <v>86</v>
      </c>
      <c r="B85">
        <v>0.98652499999999999</v>
      </c>
      <c r="C85" t="s">
        <v>162</v>
      </c>
      <c r="D85">
        <v>1</v>
      </c>
    </row>
    <row r="86" spans="1:4">
      <c r="A86">
        <v>87</v>
      </c>
      <c r="B86">
        <v>1</v>
      </c>
      <c r="C86" t="s">
        <v>162</v>
      </c>
      <c r="D86">
        <v>1</v>
      </c>
    </row>
    <row r="87" spans="1:4">
      <c r="A87">
        <v>88</v>
      </c>
      <c r="B87">
        <v>1</v>
      </c>
      <c r="C87" t="s">
        <v>162</v>
      </c>
      <c r="D87">
        <v>1</v>
      </c>
    </row>
    <row r="88" spans="1:4">
      <c r="A88">
        <v>89</v>
      </c>
      <c r="B88">
        <v>1</v>
      </c>
      <c r="C88" t="s">
        <v>162</v>
      </c>
      <c r="D88">
        <v>1</v>
      </c>
    </row>
    <row r="89" spans="1:4">
      <c r="A89">
        <v>90</v>
      </c>
      <c r="B89">
        <v>1</v>
      </c>
      <c r="C89" t="s">
        <v>162</v>
      </c>
      <c r="D89">
        <v>1</v>
      </c>
    </row>
  </sheetData>
  <pageMargins left="0.75" right="0.75" top="1" bottom="1" header="0.5" footer="0.5"/>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20"/>
  <sheetViews>
    <sheetView workbookViewId="0">
      <selection activeCell="Q3" sqref="Q3:Q17"/>
    </sheetView>
  </sheetViews>
  <sheetFormatPr baseColWidth="10" defaultRowHeight="15"/>
  <sheetData>
    <row r="1" spans="1:19">
      <c r="G1" t="s">
        <v>165</v>
      </c>
    </row>
    <row r="2" spans="1:19" ht="90">
      <c r="A2" s="67"/>
      <c r="B2" s="67" t="s">
        <v>166</v>
      </c>
      <c r="C2" s="67" t="s">
        <v>167</v>
      </c>
      <c r="D2" s="67" t="s">
        <v>168</v>
      </c>
      <c r="E2" s="67" t="s">
        <v>169</v>
      </c>
      <c r="F2" s="67" t="s">
        <v>403</v>
      </c>
      <c r="G2" s="67" t="s">
        <v>170</v>
      </c>
      <c r="H2" s="67" t="s">
        <v>171</v>
      </c>
      <c r="I2" s="67" t="s">
        <v>172</v>
      </c>
      <c r="J2" s="67" t="s">
        <v>173</v>
      </c>
      <c r="K2" s="67" t="s">
        <v>174</v>
      </c>
      <c r="L2" s="67" t="s">
        <v>175</v>
      </c>
      <c r="M2" s="67" t="s">
        <v>176</v>
      </c>
      <c r="N2" s="67" t="s">
        <v>177</v>
      </c>
      <c r="O2" s="67" t="s">
        <v>178</v>
      </c>
      <c r="P2" s="67" t="s">
        <v>179</v>
      </c>
      <c r="Q2" s="67" t="s">
        <v>408</v>
      </c>
    </row>
    <row r="3" spans="1:19" ht="15.75">
      <c r="A3" s="68" t="s">
        <v>180</v>
      </c>
      <c r="B3" s="69">
        <v>0.2736697178641912</v>
      </c>
      <c r="C3" s="30">
        <f t="shared" ref="C3:C17" si="0">G3</f>
        <v>0.25620003287068466</v>
      </c>
      <c r="D3" s="30">
        <f t="shared" ref="D3:D17" si="1">C3+P3</f>
        <v>0.25620003287068466</v>
      </c>
      <c r="E3" s="30">
        <v>0.18637483345331732</v>
      </c>
      <c r="F3" s="30">
        <v>0.25627643137704581</v>
      </c>
      <c r="G3" s="70">
        <v>0.25620003287068466</v>
      </c>
      <c r="H3" s="70">
        <v>0.12308348180830748</v>
      </c>
      <c r="I3" s="70">
        <v>5.2005275620831178E-3</v>
      </c>
      <c r="J3" s="70">
        <v>1.5729500280321673E-2</v>
      </c>
      <c r="K3" s="70">
        <v>3.9863802989590653E-3</v>
      </c>
      <c r="L3" s="70">
        <v>1.1743119981362607E-2</v>
      </c>
      <c r="M3" s="70">
        <v>0</v>
      </c>
      <c r="N3" s="70">
        <v>0.11218651527245889</v>
      </c>
      <c r="O3" s="70">
        <v>1.7469684993506557E-2</v>
      </c>
      <c r="P3" s="70">
        <v>0</v>
      </c>
      <c r="Q3" s="30">
        <f>P3*(1-0.89)/(1-0.15)</f>
        <v>0</v>
      </c>
      <c r="R3" s="30">
        <f t="shared" ref="R3:R17" si="2">G3-H3-I3-J3-M3-N3</f>
        <v>7.9475135084106086E-9</v>
      </c>
      <c r="S3" s="30">
        <f t="shared" ref="S3:S17" si="3">B3-G3-O3</f>
        <v>0</v>
      </c>
    </row>
    <row r="4" spans="1:19" ht="15.75">
      <c r="A4" s="71" t="s">
        <v>181</v>
      </c>
      <c r="B4" s="69">
        <v>0.29920201258485779</v>
      </c>
      <c r="C4" s="30">
        <f t="shared" si="0"/>
        <v>0.24249604408961822</v>
      </c>
      <c r="D4" s="30">
        <f t="shared" si="1"/>
        <v>0.24249604408961822</v>
      </c>
      <c r="E4" s="30">
        <v>0.20484370380910846</v>
      </c>
      <c r="F4" s="30">
        <v>0.24252435099333525</v>
      </c>
      <c r="G4" s="70">
        <v>0.24249604408961822</v>
      </c>
      <c r="H4" s="70">
        <v>0.10255850714416055</v>
      </c>
      <c r="I4" s="70">
        <v>1.0189266648870994E-2</v>
      </c>
      <c r="J4" s="70">
        <v>1.66029587036872E-2</v>
      </c>
      <c r="K4" s="70">
        <v>5.6443554774251318E-3</v>
      </c>
      <c r="L4" s="70">
        <v>1.0958603226262069E-2</v>
      </c>
      <c r="M4" s="70">
        <v>0</v>
      </c>
      <c r="N4" s="70">
        <v>0.11313962241548445</v>
      </c>
      <c r="O4" s="70">
        <v>5.6705968495239574E-2</v>
      </c>
      <c r="P4" s="70">
        <v>0</v>
      </c>
      <c r="Q4" s="30">
        <f t="shared" ref="Q4:Q17" si="4">P4*(1-0.89)/(1-0.15)</f>
        <v>0</v>
      </c>
      <c r="R4" s="30">
        <f t="shared" si="2"/>
        <v>5.6891774150580332E-6</v>
      </c>
      <c r="S4" s="30">
        <f t="shared" si="3"/>
        <v>0</v>
      </c>
    </row>
    <row r="5" spans="1:19" ht="15.75">
      <c r="A5" s="71" t="s">
        <v>182</v>
      </c>
      <c r="B5" s="69">
        <v>0.32954049854581591</v>
      </c>
      <c r="C5" s="30">
        <f t="shared" si="0"/>
        <v>0.24495110707951523</v>
      </c>
      <c r="D5" s="30">
        <f t="shared" si="1"/>
        <v>0.24495110707951523</v>
      </c>
      <c r="E5" s="30">
        <v>0.22615822890584503</v>
      </c>
      <c r="F5" s="30">
        <v>0.24498221650719643</v>
      </c>
      <c r="G5" s="70">
        <v>0.24495110707951523</v>
      </c>
      <c r="H5" s="70">
        <v>9.0869026481942436E-2</v>
      </c>
      <c r="I5" s="70">
        <v>1.7972151205336011E-2</v>
      </c>
      <c r="J5" s="70">
        <v>1.925267092728053E-2</v>
      </c>
      <c r="K5" s="70">
        <v>7.7418707349781171E-3</v>
      </c>
      <c r="L5" s="70">
        <v>1.1510800192302412E-2</v>
      </c>
      <c r="M5" s="70">
        <v>0</v>
      </c>
      <c r="N5" s="70">
        <v>0.11686543165873819</v>
      </c>
      <c r="O5" s="70">
        <v>8.4589391466300706E-2</v>
      </c>
      <c r="P5" s="70">
        <v>0</v>
      </c>
      <c r="Q5" s="30">
        <f t="shared" si="4"/>
        <v>0</v>
      </c>
      <c r="R5" s="30">
        <f t="shared" si="2"/>
        <v>-8.1731937819629064E-6</v>
      </c>
      <c r="S5" s="30">
        <f t="shared" si="3"/>
        <v>0</v>
      </c>
    </row>
    <row r="6" spans="1:19" ht="15.75">
      <c r="A6" s="71" t="s">
        <v>183</v>
      </c>
      <c r="B6" s="69">
        <v>0.34860766050052072</v>
      </c>
      <c r="C6" s="30">
        <f t="shared" si="0"/>
        <v>0.23520665342115579</v>
      </c>
      <c r="D6" s="30">
        <f t="shared" si="1"/>
        <v>0.23520665342115579</v>
      </c>
      <c r="E6" s="30">
        <v>0.23555435207655823</v>
      </c>
      <c r="F6" s="30">
        <v>0.23517987783998251</v>
      </c>
      <c r="G6" s="70">
        <v>0.23520665342115579</v>
      </c>
      <c r="H6" s="70">
        <v>7.6861691053634759E-2</v>
      </c>
      <c r="I6" s="70">
        <v>2.8282794588987328E-2</v>
      </c>
      <c r="J6" s="70">
        <v>2.3838437131728726E-2</v>
      </c>
      <c r="K6" s="70">
        <v>1.131344524604664E-2</v>
      </c>
      <c r="L6" s="70">
        <v>1.2524991885682086E-2</v>
      </c>
      <c r="M6" s="70">
        <v>0</v>
      </c>
      <c r="N6" s="70">
        <v>0.10621140037477421</v>
      </c>
      <c r="O6" s="70">
        <v>0.1134010070793649</v>
      </c>
      <c r="P6" s="70">
        <v>0</v>
      </c>
      <c r="Q6" s="30">
        <f t="shared" si="4"/>
        <v>0</v>
      </c>
      <c r="R6" s="30">
        <f t="shared" si="2"/>
        <v>1.2330272030777745E-5</v>
      </c>
      <c r="S6" s="30">
        <f t="shared" si="3"/>
        <v>0</v>
      </c>
    </row>
    <row r="7" spans="1:19" ht="15.75">
      <c r="A7" s="71" t="s">
        <v>184</v>
      </c>
      <c r="B7" s="69">
        <v>0.36469156360360294</v>
      </c>
      <c r="C7" s="30">
        <f t="shared" si="0"/>
        <v>0.24197534002071935</v>
      </c>
      <c r="D7" s="30">
        <f t="shared" si="1"/>
        <v>0.24197534002071935</v>
      </c>
      <c r="E7" s="30">
        <v>0.23957319946977768</v>
      </c>
      <c r="F7" s="30">
        <v>0.24197524413466454</v>
      </c>
      <c r="G7" s="70">
        <v>0.24197534002071935</v>
      </c>
      <c r="H7" s="70">
        <v>6.7042891795916687E-2</v>
      </c>
      <c r="I7" s="70">
        <v>4.3738890529445733E-2</v>
      </c>
      <c r="J7" s="70">
        <v>2.5662459529184833E-2</v>
      </c>
      <c r="K7" s="70">
        <v>1.3389555516932708E-2</v>
      </c>
      <c r="L7" s="70">
        <v>1.2272904012252128E-2</v>
      </c>
      <c r="M7" s="70">
        <v>0</v>
      </c>
      <c r="N7" s="70">
        <v>0.10553584281575179</v>
      </c>
      <c r="O7" s="70">
        <v>0.12271622358288359</v>
      </c>
      <c r="P7" s="70">
        <v>0</v>
      </c>
      <c r="Q7" s="30">
        <f t="shared" si="4"/>
        <v>0</v>
      </c>
      <c r="R7" s="30">
        <f t="shared" si="2"/>
        <v>-4.7446495796965582E-6</v>
      </c>
      <c r="S7" s="30">
        <f t="shared" si="3"/>
        <v>0</v>
      </c>
    </row>
    <row r="8" spans="1:19" ht="15.75">
      <c r="A8" s="71" t="s">
        <v>185</v>
      </c>
      <c r="B8" s="69">
        <v>0.38397103035128</v>
      </c>
      <c r="C8" s="30">
        <f t="shared" si="0"/>
        <v>0.25385615416279084</v>
      </c>
      <c r="D8" s="30">
        <f t="shared" si="1"/>
        <v>0.25385615416279084</v>
      </c>
      <c r="E8" s="30">
        <v>0.24657775271341473</v>
      </c>
      <c r="F8" s="30">
        <v>0.25386173045262694</v>
      </c>
      <c r="G8" s="70">
        <v>0.25385615416279084</v>
      </c>
      <c r="H8" s="70">
        <v>6.4057502504750397E-2</v>
      </c>
      <c r="I8" s="70">
        <v>5.7360961932812558E-2</v>
      </c>
      <c r="J8" s="70">
        <v>2.7479975717920463E-2</v>
      </c>
      <c r="K8" s="70">
        <v>1.5186174615713558E-2</v>
      </c>
      <c r="L8" s="70">
        <v>1.2293801102206903E-2</v>
      </c>
      <c r="M8" s="70">
        <v>0</v>
      </c>
      <c r="N8" s="70">
        <v>0.10495958777342883</v>
      </c>
      <c r="O8" s="70">
        <v>0.13011487618848919</v>
      </c>
      <c r="P8" s="70">
        <v>0</v>
      </c>
      <c r="Q8" s="30">
        <f t="shared" si="4"/>
        <v>0</v>
      </c>
      <c r="R8" s="30">
        <f t="shared" si="2"/>
        <v>-1.8737661214157653E-6</v>
      </c>
      <c r="S8" s="30">
        <f t="shared" si="3"/>
        <v>0</v>
      </c>
    </row>
    <row r="9" spans="1:19" ht="15.75">
      <c r="A9" s="71" t="s">
        <v>186</v>
      </c>
      <c r="B9" s="69">
        <v>0.38431182823914173</v>
      </c>
      <c r="C9" s="30">
        <f t="shared" si="0"/>
        <v>0.26256944999963355</v>
      </c>
      <c r="D9" s="30">
        <f t="shared" si="1"/>
        <v>0.26256944999963355</v>
      </c>
      <c r="E9" s="30">
        <v>0.24752515406012904</v>
      </c>
      <c r="F9" s="30">
        <v>0.26256356760859489</v>
      </c>
      <c r="G9" s="70">
        <v>0.26256944999963355</v>
      </c>
      <c r="H9" s="70">
        <v>5.41877453267368E-2</v>
      </c>
      <c r="I9" s="70">
        <v>7.3109563551864196E-2</v>
      </c>
      <c r="J9" s="70">
        <v>2.9199783300667768E-2</v>
      </c>
      <c r="K9" s="70">
        <v>1.6518012149416207E-2</v>
      </c>
      <c r="L9" s="70">
        <v>1.2681771151251563E-2</v>
      </c>
      <c r="M9" s="70">
        <v>0</v>
      </c>
      <c r="N9" s="70">
        <v>0.1060708611229642</v>
      </c>
      <c r="O9" s="70">
        <v>0.12174237823950816</v>
      </c>
      <c r="P9" s="70">
        <v>0</v>
      </c>
      <c r="Q9" s="30">
        <f t="shared" si="4"/>
        <v>0</v>
      </c>
      <c r="R9" s="30">
        <f t="shared" si="2"/>
        <v>1.4966974005575784E-6</v>
      </c>
      <c r="S9" s="30">
        <f t="shared" si="3"/>
        <v>0</v>
      </c>
    </row>
    <row r="10" spans="1:19" ht="15.75">
      <c r="A10" s="71" t="s">
        <v>187</v>
      </c>
      <c r="B10" s="69">
        <v>0.39081037672910901</v>
      </c>
      <c r="C10" s="30">
        <f t="shared" si="0"/>
        <v>0.27768774865434631</v>
      </c>
      <c r="D10" s="30">
        <f t="shared" si="1"/>
        <v>0.27768774865434631</v>
      </c>
      <c r="E10" s="30">
        <v>0.24923553473784263</v>
      </c>
      <c r="F10" s="30">
        <v>0.27769057638943195</v>
      </c>
      <c r="G10" s="70">
        <v>0.27768774865434631</v>
      </c>
      <c r="H10" s="70">
        <v>5.1078589854839866E-2</v>
      </c>
      <c r="I10" s="70">
        <v>9.1298457522001067E-2</v>
      </c>
      <c r="J10" s="70">
        <v>3.2134958090262358E-2</v>
      </c>
      <c r="K10" s="70">
        <v>1.8169372979231439E-2</v>
      </c>
      <c r="L10" s="70">
        <v>1.3965585111030916E-2</v>
      </c>
      <c r="M10" s="70">
        <v>0</v>
      </c>
      <c r="N10" s="70">
        <v>0.10317220464566358</v>
      </c>
      <c r="O10" s="70">
        <v>0.11312262807476271</v>
      </c>
      <c r="P10" s="70">
        <v>0</v>
      </c>
      <c r="Q10" s="30">
        <f t="shared" si="4"/>
        <v>0</v>
      </c>
      <c r="R10" s="30">
        <f t="shared" si="2"/>
        <v>3.5385415794453312E-6</v>
      </c>
      <c r="S10" s="30">
        <f t="shared" si="3"/>
        <v>0</v>
      </c>
    </row>
    <row r="11" spans="1:19" ht="15.75">
      <c r="A11" s="71" t="s">
        <v>149</v>
      </c>
      <c r="B11" s="69">
        <v>0.38845264262037899</v>
      </c>
      <c r="C11" s="30">
        <f t="shared" si="0"/>
        <v>0.29402880339923826</v>
      </c>
      <c r="D11" s="30">
        <f t="shared" si="1"/>
        <v>0.29402880339923826</v>
      </c>
      <c r="E11" s="30">
        <v>0.25616886182909898</v>
      </c>
      <c r="F11" s="30">
        <v>0.29403209872543812</v>
      </c>
      <c r="G11" s="70">
        <v>0.29402880339923826</v>
      </c>
      <c r="H11" s="70">
        <v>4.8464460679753574E-2</v>
      </c>
      <c r="I11" s="70">
        <v>0.11246132307408452</v>
      </c>
      <c r="J11" s="70">
        <v>3.5334979215231044E-2</v>
      </c>
      <c r="K11" s="70">
        <v>1.9774541228339073E-2</v>
      </c>
      <c r="L11" s="70">
        <v>1.5560437986891969E-2</v>
      </c>
      <c r="M11" s="70">
        <v>0</v>
      </c>
      <c r="N11" s="70">
        <v>9.7767177451673973E-2</v>
      </c>
      <c r="O11" s="70">
        <v>9.4423839221140726E-2</v>
      </c>
      <c r="P11" s="70">
        <v>0</v>
      </c>
      <c r="Q11" s="30">
        <f t="shared" si="4"/>
        <v>0</v>
      </c>
      <c r="R11" s="30">
        <f t="shared" si="2"/>
        <v>8.6297849515026837E-7</v>
      </c>
      <c r="S11" s="30">
        <f t="shared" si="3"/>
        <v>0</v>
      </c>
    </row>
    <row r="12" spans="1:19" ht="15.75">
      <c r="A12" s="71" t="s">
        <v>188</v>
      </c>
      <c r="B12" s="69">
        <v>0.35005285018790011</v>
      </c>
      <c r="C12" s="30">
        <f t="shared" si="0"/>
        <v>0.28633839617704143</v>
      </c>
      <c r="D12" s="30">
        <f t="shared" si="1"/>
        <v>0.28633839617704143</v>
      </c>
      <c r="E12" s="30">
        <v>0.25666877956074408</v>
      </c>
      <c r="F12" s="30">
        <v>0.28633183799684048</v>
      </c>
      <c r="G12" s="70">
        <v>0.28633839617704143</v>
      </c>
      <c r="H12" s="70">
        <v>3.8279068401836223E-2</v>
      </c>
      <c r="I12" s="70">
        <v>0.12724900462673583</v>
      </c>
      <c r="J12" s="70">
        <v>4.0685961395097066E-2</v>
      </c>
      <c r="K12" s="70">
        <v>2.4450521611378437E-2</v>
      </c>
      <c r="L12" s="70">
        <v>1.6235439783718629E-2</v>
      </c>
      <c r="M12" s="70">
        <v>0</v>
      </c>
      <c r="N12" s="70">
        <v>8.0124358740271046E-2</v>
      </c>
      <c r="O12" s="70">
        <v>6.3714454010858679E-2</v>
      </c>
      <c r="P12" s="70">
        <v>0</v>
      </c>
      <c r="Q12" s="30">
        <f t="shared" si="4"/>
        <v>0</v>
      </c>
      <c r="R12" s="30">
        <f t="shared" si="2"/>
        <v>3.0131012684897485E-9</v>
      </c>
      <c r="S12" s="30">
        <f t="shared" si="3"/>
        <v>0</v>
      </c>
    </row>
    <row r="13" spans="1:19" ht="15.75">
      <c r="A13" s="71" t="s">
        <v>189</v>
      </c>
      <c r="B13" s="69">
        <v>0.30740474009168106</v>
      </c>
      <c r="C13" s="30">
        <f t="shared" si="0"/>
        <v>0.27661467207050416</v>
      </c>
      <c r="D13" s="30">
        <f t="shared" si="1"/>
        <v>0.27661467207050416</v>
      </c>
      <c r="E13" s="30">
        <v>0.28606830989883114</v>
      </c>
      <c r="F13" s="30">
        <v>0.27661575097590685</v>
      </c>
      <c r="G13" s="70">
        <v>0.27661467207050416</v>
      </c>
      <c r="H13" s="70">
        <v>3.2265096040549363E-2</v>
      </c>
      <c r="I13" s="70">
        <v>0.14736139532347398</v>
      </c>
      <c r="J13" s="70">
        <v>4.4571332058351322E-2</v>
      </c>
      <c r="K13" s="70">
        <v>3.0969570560441435E-2</v>
      </c>
      <c r="L13" s="70">
        <v>1.3601761497909887E-2</v>
      </c>
      <c r="M13" s="70">
        <v>0</v>
      </c>
      <c r="N13" s="70">
        <v>5.2416025127526078E-2</v>
      </c>
      <c r="O13" s="70">
        <v>3.0790068021176883E-2</v>
      </c>
      <c r="P13" s="70">
        <v>0</v>
      </c>
      <c r="Q13" s="30">
        <f t="shared" si="4"/>
        <v>0</v>
      </c>
      <c r="R13" s="30">
        <f t="shared" si="2"/>
        <v>8.2352060342544275E-7</v>
      </c>
      <c r="S13" s="30">
        <f t="shared" si="3"/>
        <v>0</v>
      </c>
    </row>
    <row r="14" spans="1:19" ht="15.75">
      <c r="A14" s="71" t="s">
        <v>190</v>
      </c>
      <c r="B14" s="69">
        <v>0.29701229833239656</v>
      </c>
      <c r="C14" s="30">
        <f t="shared" si="0"/>
        <v>0.28913925727188333</v>
      </c>
      <c r="D14" s="30">
        <f t="shared" si="1"/>
        <v>0.29043908663196993</v>
      </c>
      <c r="E14" s="30">
        <v>0.38217616203845139</v>
      </c>
      <c r="F14" s="30">
        <v>0.29386179134917889</v>
      </c>
      <c r="G14" s="70">
        <v>0.28913925727188333</v>
      </c>
      <c r="H14" s="70">
        <v>2.3372186619157638E-2</v>
      </c>
      <c r="I14" s="70">
        <v>0.1869571405964979</v>
      </c>
      <c r="J14" s="70">
        <v>5.3363404936930009E-2</v>
      </c>
      <c r="K14" s="70">
        <v>4.3788527078615115E-2</v>
      </c>
      <c r="L14" s="70">
        <v>9.5748778583148939E-3</v>
      </c>
      <c r="M14" s="70">
        <v>1.4326573559881456E-3</v>
      </c>
      <c r="N14" s="70">
        <v>2.4013755806049867E-2</v>
      </c>
      <c r="O14" s="70">
        <v>7.8730410605132323E-3</v>
      </c>
      <c r="P14" s="70">
        <v>1.2998293600866287E-3</v>
      </c>
      <c r="Q14" s="30">
        <f t="shared" si="4"/>
        <v>1.6821321130532839E-4</v>
      </c>
      <c r="R14" s="30">
        <f t="shared" si="2"/>
        <v>1.1195725977894422E-7</v>
      </c>
      <c r="S14" s="30">
        <f t="shared" si="3"/>
        <v>0</v>
      </c>
    </row>
    <row r="15" spans="1:19" ht="15.75">
      <c r="A15" s="71" t="s">
        <v>191</v>
      </c>
      <c r="B15" s="69">
        <v>0.33295272193242065</v>
      </c>
      <c r="C15" s="30">
        <f t="shared" si="0"/>
        <v>0.33153581002765642</v>
      </c>
      <c r="D15" s="30">
        <f t="shared" si="1"/>
        <v>0.37506329436607855</v>
      </c>
      <c r="E15" s="30">
        <v>0.49438587982908327</v>
      </c>
      <c r="F15" s="30">
        <v>0.39150116548688391</v>
      </c>
      <c r="G15" s="70">
        <v>0.33153581002765642</v>
      </c>
      <c r="H15" s="70">
        <v>2.2325385242458643E-2</v>
      </c>
      <c r="I15" s="70">
        <v>0.22038425748254201</v>
      </c>
      <c r="J15" s="70">
        <v>6.7092909419068383E-2</v>
      </c>
      <c r="K15" s="70">
        <v>6.1243567500112589E-2</v>
      </c>
      <c r="L15" s="70">
        <v>5.8493419189557952E-3</v>
      </c>
      <c r="M15" s="70">
        <v>9.9857694370207393E-3</v>
      </c>
      <c r="N15" s="70">
        <v>1.1747558157524367E-2</v>
      </c>
      <c r="O15" s="70">
        <v>1.4169119047642321E-3</v>
      </c>
      <c r="P15" s="70">
        <v>4.3527484338422115E-2</v>
      </c>
      <c r="Q15" s="30">
        <f t="shared" si="4"/>
        <v>5.6329685614428613E-3</v>
      </c>
      <c r="R15" s="30">
        <f t="shared" si="2"/>
        <v>-6.9710957716420663E-8</v>
      </c>
      <c r="S15" s="30">
        <f t="shared" si="3"/>
        <v>-3.4694469519536142E-18</v>
      </c>
    </row>
    <row r="16" spans="1:19" ht="15.75">
      <c r="A16" s="71" t="s">
        <v>192</v>
      </c>
      <c r="B16" s="69">
        <v>0.30384734808022501</v>
      </c>
      <c r="C16" s="30">
        <f t="shared" si="0"/>
        <v>0.30363302683907506</v>
      </c>
      <c r="D16" s="30">
        <f t="shared" si="1"/>
        <v>0.44317046952316719</v>
      </c>
      <c r="E16" s="30">
        <v>0.53391848674384368</v>
      </c>
      <c r="F16" s="30">
        <v>0.51220215792040469</v>
      </c>
      <c r="G16" s="70">
        <v>0.30363302683907506</v>
      </c>
      <c r="H16" s="70">
        <v>2.1720558149477393E-2</v>
      </c>
      <c r="I16" s="70">
        <v>0.18361579288264099</v>
      </c>
      <c r="J16" s="70">
        <v>8.2916499902597626E-2</v>
      </c>
      <c r="K16" s="70">
        <v>8.0343627423104677E-2</v>
      </c>
      <c r="L16" s="70">
        <v>2.5728724794929466E-3</v>
      </c>
      <c r="M16" s="70">
        <v>9.9893855390915352E-3</v>
      </c>
      <c r="N16" s="70">
        <v>5.3907964559122478E-3</v>
      </c>
      <c r="O16" s="70">
        <v>2.1432124114992637E-4</v>
      </c>
      <c r="P16" s="70">
        <v>0.1395374426840921</v>
      </c>
      <c r="Q16" s="30">
        <f t="shared" si="4"/>
        <v>1.805778670029427E-2</v>
      </c>
      <c r="R16" s="30">
        <f t="shared" si="2"/>
        <v>-6.0906447134009833E-9</v>
      </c>
      <c r="S16" s="30">
        <f t="shared" si="3"/>
        <v>2.4286128663675299E-17</v>
      </c>
    </row>
    <row r="17" spans="1:19" ht="16.5" thickBot="1">
      <c r="A17" s="72" t="s">
        <v>193</v>
      </c>
      <c r="B17" s="69">
        <v>0.23043554856689025</v>
      </c>
      <c r="C17" s="30">
        <f t="shared" si="0"/>
        <v>0.23041529953479767</v>
      </c>
      <c r="D17" s="30">
        <f t="shared" si="1"/>
        <v>0.45875481639750315</v>
      </c>
      <c r="E17" s="30">
        <v>0.54386919736862183</v>
      </c>
      <c r="F17" s="30">
        <v>0.74800645404893429</v>
      </c>
      <c r="G17" s="70">
        <v>0.23041529953479767</v>
      </c>
      <c r="H17" s="70">
        <v>2.263387106359005E-2</v>
      </c>
      <c r="I17" s="70">
        <v>9.2288695275783539E-2</v>
      </c>
      <c r="J17" s="70">
        <v>0.10104760975809768</v>
      </c>
      <c r="K17" s="70">
        <v>0.10023240000009537</v>
      </c>
      <c r="L17" s="70">
        <v>8.1520975800231099E-4</v>
      </c>
      <c r="M17" s="70">
        <v>1.1135729029774666E-2</v>
      </c>
      <c r="N17" s="70">
        <v>3.3093828242272139E-3</v>
      </c>
      <c r="O17" s="70">
        <v>2.0249032092578024E-5</v>
      </c>
      <c r="P17" s="70">
        <v>0.22833951686270551</v>
      </c>
      <c r="Q17" s="30">
        <f t="shared" si="4"/>
        <v>2.9549819829291297E-2</v>
      </c>
      <c r="R17" s="30">
        <f t="shared" si="2"/>
        <v>1.1583324521780014E-8</v>
      </c>
      <c r="S17" s="30">
        <f t="shared" si="3"/>
        <v>5.3193669087570061E-19</v>
      </c>
    </row>
    <row r="18" spans="1:19" ht="15.75" thickTop="1"/>
    <row r="20" spans="1:19">
      <c r="A20" s="73" t="s">
        <v>194</v>
      </c>
      <c r="P20" t="s">
        <v>195</v>
      </c>
    </row>
  </sheetData>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67"/>
  <sheetViews>
    <sheetView workbookViewId="0">
      <pane xSplit="1" ySplit="7" topLeftCell="B30" activePane="bottomRight" state="frozen"/>
      <selection activeCell="S112" sqref="S112:S124"/>
      <selection pane="topRight" activeCell="S112" sqref="S112:S124"/>
      <selection pane="bottomLeft" activeCell="S112" sqref="S112:S124"/>
      <selection pane="bottomRight" activeCell="C58" sqref="C58"/>
    </sheetView>
  </sheetViews>
  <sheetFormatPr baseColWidth="10" defaultColWidth="10.6640625" defaultRowHeight="15"/>
  <cols>
    <col min="1" max="16384" width="10.6640625" style="41"/>
  </cols>
  <sheetData>
    <row r="1" spans="1:6">
      <c r="A1" s="40" t="s">
        <v>36</v>
      </c>
    </row>
    <row r="2" spans="1:6">
      <c r="A2" s="40" t="s">
        <v>37</v>
      </c>
    </row>
    <row r="3" spans="1:6">
      <c r="A3" s="40" t="s">
        <v>38</v>
      </c>
    </row>
    <row r="4" spans="1:6" ht="15" customHeight="1">
      <c r="A4" s="40" t="s">
        <v>39</v>
      </c>
    </row>
    <row r="5" spans="1:6">
      <c r="A5" s="40" t="s">
        <v>40</v>
      </c>
    </row>
    <row r="7" spans="1:6" s="42" customFormat="1" ht="78" customHeight="1">
      <c r="B7" s="43" t="s">
        <v>41</v>
      </c>
      <c r="C7" s="43" t="s">
        <v>42</v>
      </c>
      <c r="D7" s="43" t="s">
        <v>43</v>
      </c>
      <c r="E7" s="43" t="s">
        <v>44</v>
      </c>
      <c r="F7" s="43" t="s">
        <v>141</v>
      </c>
    </row>
    <row r="8" spans="1:6">
      <c r="A8">
        <v>1982</v>
      </c>
      <c r="B8" s="44">
        <v>9.3400003388524055E-3</v>
      </c>
      <c r="C8" s="44">
        <v>9.1099999845027924E-3</v>
      </c>
      <c r="D8" s="44">
        <v>8.8999997824430466E-3</v>
      </c>
      <c r="E8" s="44">
        <v>8.7400004267692566E-3</v>
      </c>
      <c r="F8" s="66">
        <v>4.4999998062849045E-3</v>
      </c>
    </row>
    <row r="9" spans="1:6">
      <c r="A9">
        <v>1983</v>
      </c>
      <c r="B9" s="44">
        <v>1.0870000347495079E-2</v>
      </c>
      <c r="C9" s="44">
        <v>1.0350000113248825E-2</v>
      </c>
      <c r="D9" s="44">
        <v>9.9200000986456871E-3</v>
      </c>
      <c r="E9" s="44">
        <v>9.5800003036856651E-3</v>
      </c>
      <c r="F9" s="66">
        <v>4.2500002309679985E-3</v>
      </c>
    </row>
    <row r="10" spans="1:6">
      <c r="A10">
        <v>1984</v>
      </c>
      <c r="B10" s="44">
        <v>1.0759999975562096E-2</v>
      </c>
      <c r="C10" s="44">
        <v>1.0019999928772449E-2</v>
      </c>
      <c r="D10" s="44">
        <v>9.4200000166893005E-3</v>
      </c>
      <c r="E10" s="44">
        <v>8.9400000870227814E-3</v>
      </c>
      <c r="F10" s="66">
        <v>4.029999952763319E-3</v>
      </c>
    </row>
    <row r="11" spans="1:6">
      <c r="A11">
        <v>1985</v>
      </c>
      <c r="B11" s="44">
        <v>9.6499994397163391E-3</v>
      </c>
      <c r="C11" s="44">
        <v>8.8099995627999306E-3</v>
      </c>
      <c r="D11" s="44">
        <v>8.229999803006649E-3</v>
      </c>
      <c r="E11" s="44">
        <v>7.7399997971951962E-3</v>
      </c>
      <c r="F11" s="66">
        <v>3.9300001226365566E-3</v>
      </c>
    </row>
    <row r="12" spans="1:6">
      <c r="A12">
        <v>1986</v>
      </c>
      <c r="B12" s="44">
        <v>1.0240000672638416E-2</v>
      </c>
      <c r="C12" s="44">
        <v>9.190000593662262E-3</v>
      </c>
      <c r="D12" s="44">
        <v>8.4699997678399086E-3</v>
      </c>
      <c r="E12" s="44">
        <v>7.890000008046627E-3</v>
      </c>
      <c r="F12" s="66">
        <v>4.029999952763319E-3</v>
      </c>
    </row>
    <row r="13" spans="1:6">
      <c r="A13">
        <v>1987</v>
      </c>
      <c r="B13" s="44">
        <v>1.3710000552237034E-2</v>
      </c>
      <c r="C13" s="44">
        <v>1.2079999782145023E-2</v>
      </c>
      <c r="D13" s="44">
        <v>1.0980000719428062E-2</v>
      </c>
      <c r="E13" s="44">
        <v>1.0080000385642052E-2</v>
      </c>
      <c r="F13" s="66">
        <v>4.2799999937415123E-3</v>
      </c>
    </row>
    <row r="14" spans="1:6">
      <c r="A14">
        <v>1988</v>
      </c>
      <c r="B14" s="44">
        <v>1.2889999896287918E-2</v>
      </c>
      <c r="C14" s="44">
        <v>1.1099999770522118E-2</v>
      </c>
      <c r="D14" s="44">
        <v>9.9200000986456871E-3</v>
      </c>
      <c r="E14" s="44">
        <v>8.9900000020861626E-3</v>
      </c>
      <c r="F14" s="66">
        <v>4.0199998766183853E-3</v>
      </c>
    </row>
    <row r="15" spans="1:6">
      <c r="A15">
        <v>1989</v>
      </c>
      <c r="B15" s="44">
        <v>1.4379999600350857E-2</v>
      </c>
      <c r="C15" s="44">
        <v>1.2230000458657742E-2</v>
      </c>
      <c r="D15" s="44">
        <v>1.0859999805688858E-2</v>
      </c>
      <c r="E15" s="44">
        <v>9.7799999639391899E-3</v>
      </c>
      <c r="F15" s="66">
        <v>4.2099999263882637E-3</v>
      </c>
    </row>
    <row r="16" spans="1:6">
      <c r="A16">
        <v>1990</v>
      </c>
      <c r="B16" s="44">
        <v>1.3990000821650028E-2</v>
      </c>
      <c r="C16" s="44">
        <v>1.1670000851154327E-2</v>
      </c>
      <c r="D16" s="44">
        <v>1.0209999978542328E-2</v>
      </c>
      <c r="E16" s="44">
        <v>9.100000374019146E-3</v>
      </c>
      <c r="F16" s="66">
        <v>4.0000001899898052E-3</v>
      </c>
    </row>
    <row r="17" spans="1:6">
      <c r="A17">
        <v>1991</v>
      </c>
      <c r="B17" s="44">
        <v>1.4220000244677067E-2</v>
      </c>
      <c r="C17" s="44">
        <v>1.1699999682605267E-2</v>
      </c>
      <c r="D17" s="44">
        <v>1.0110000148415565E-2</v>
      </c>
      <c r="E17" s="44">
        <v>8.9400000870227814E-3</v>
      </c>
      <c r="F17" s="66">
        <v>3.8499999791383743E-3</v>
      </c>
    </row>
    <row r="18" spans="1:6">
      <c r="A18">
        <v>1992</v>
      </c>
      <c r="B18" s="44">
        <v>1.408000010997057E-2</v>
      </c>
      <c r="C18" s="44">
        <v>1.1510000564157963E-2</v>
      </c>
      <c r="D18" s="44">
        <v>9.9099995568394661E-3</v>
      </c>
      <c r="E18" s="44">
        <v>8.7799998000264168E-3</v>
      </c>
      <c r="F18" s="66">
        <v>3.8100001402199268E-3</v>
      </c>
    </row>
    <row r="19" spans="1:6">
      <c r="A19">
        <v>1993</v>
      </c>
      <c r="B19" s="44">
        <v>1.4589999802410603E-2</v>
      </c>
      <c r="C19" s="44">
        <v>1.1660000309348106E-2</v>
      </c>
      <c r="D19" s="44">
        <v>9.8599996417760849E-3</v>
      </c>
      <c r="E19" s="44">
        <v>8.6099999025464058E-3</v>
      </c>
      <c r="F19" s="66">
        <v>3.8100001402199268E-3</v>
      </c>
    </row>
    <row r="20" spans="1:6">
      <c r="A20">
        <v>1994</v>
      </c>
      <c r="B20" s="44">
        <v>1.4969999901950359E-2</v>
      </c>
      <c r="C20" s="44">
        <v>1.1739999987185001E-2</v>
      </c>
      <c r="D20" s="44">
        <v>9.7899995744228363E-3</v>
      </c>
      <c r="E20" s="44">
        <v>8.4800003096461296E-3</v>
      </c>
      <c r="F20" s="66">
        <v>3.8100001402199268E-3</v>
      </c>
    </row>
    <row r="21" spans="1:6">
      <c r="A21">
        <v>1995</v>
      </c>
      <c r="B21" s="44">
        <v>1.5859998762607574E-2</v>
      </c>
      <c r="C21" s="44">
        <v>1.2240000069141388E-2</v>
      </c>
      <c r="D21" s="44">
        <v>1.0080000385642052E-2</v>
      </c>
      <c r="E21" s="44">
        <v>8.659999817609787E-3</v>
      </c>
      <c r="F21" s="66">
        <v>3.8800002075731754E-3</v>
      </c>
    </row>
    <row r="22" spans="1:6">
      <c r="A22">
        <v>1996</v>
      </c>
      <c r="B22" s="44">
        <v>1.7519999295473099E-2</v>
      </c>
      <c r="C22" s="44">
        <v>1.3480000197887421E-2</v>
      </c>
      <c r="D22" s="44">
        <v>1.1119999922811985E-2</v>
      </c>
      <c r="E22" s="44">
        <v>9.5699997618794441E-3</v>
      </c>
      <c r="F22" s="66">
        <v>4.1000000201165676E-3</v>
      </c>
    </row>
    <row r="23" spans="1:6">
      <c r="A23">
        <v>1997</v>
      </c>
      <c r="B23" s="44">
        <v>2.1110000088810921E-2</v>
      </c>
      <c r="C23" s="44">
        <v>1.5890000388026237E-2</v>
      </c>
      <c r="D23" s="44">
        <v>1.2790000066161156E-2</v>
      </c>
      <c r="E23" s="44">
        <v>1.080000028014183E-2</v>
      </c>
      <c r="F23" s="66">
        <v>4.1100000962615013E-3</v>
      </c>
    </row>
    <row r="24" spans="1:6">
      <c r="A24">
        <v>1998</v>
      </c>
      <c r="B24" s="44">
        <v>2.232000045478344E-2</v>
      </c>
      <c r="C24" s="44">
        <v>1.6470000147819519E-2</v>
      </c>
      <c r="D24" s="44">
        <v>1.2949999421834946E-2</v>
      </c>
      <c r="E24" s="44">
        <v>1.0729999281466007E-2</v>
      </c>
      <c r="F24" s="66">
        <v>3.9900001138448715E-3</v>
      </c>
    </row>
    <row r="25" spans="1:6">
      <c r="A25">
        <v>1999</v>
      </c>
      <c r="B25" s="44">
        <v>2.8440000489354134E-2</v>
      </c>
      <c r="C25" s="44">
        <v>2.1140001714229584E-2</v>
      </c>
      <c r="D25" s="44">
        <v>1.664000004529953E-2</v>
      </c>
      <c r="E25" s="44">
        <v>1.3839999213814735E-2</v>
      </c>
      <c r="F25" s="66">
        <v>4.2300000786781311E-3</v>
      </c>
    </row>
    <row r="26" spans="1:6">
      <c r="A26">
        <v>2000</v>
      </c>
      <c r="B26" s="44">
        <v>3.0629999935626984E-2</v>
      </c>
      <c r="C26" s="44">
        <v>2.2800000384449959E-2</v>
      </c>
      <c r="D26" s="44">
        <v>1.802000030875206E-2</v>
      </c>
      <c r="E26" s="44">
        <v>1.5049999579787254E-2</v>
      </c>
      <c r="F26" s="66">
        <v>4.1399998590350151E-3</v>
      </c>
    </row>
    <row r="27" spans="1:6">
      <c r="A27">
        <v>2001</v>
      </c>
      <c r="B27" s="44">
        <v>2.4230001494288445E-2</v>
      </c>
      <c r="C27" s="44">
        <v>1.7079999670386314E-2</v>
      </c>
      <c r="D27" s="44">
        <v>1.2880000285804272E-2</v>
      </c>
      <c r="E27" s="44">
        <v>1.039000041782856E-2</v>
      </c>
      <c r="F27" s="66">
        <v>3.6199998576194048E-3</v>
      </c>
    </row>
    <row r="28" spans="1:6">
      <c r="A28">
        <v>2002</v>
      </c>
      <c r="B28" s="44">
        <v>2.2539999336004257E-2</v>
      </c>
      <c r="C28" s="44">
        <v>1.5490000136196613E-2</v>
      </c>
      <c r="D28" s="44">
        <v>1.1440000496804714E-2</v>
      </c>
      <c r="E28" s="44">
        <v>9.180000051856041E-3</v>
      </c>
      <c r="F28" s="66">
        <v>3.4700001124292612E-3</v>
      </c>
    </row>
    <row r="29" spans="1:6">
      <c r="A29">
        <v>2003</v>
      </c>
      <c r="B29" s="44">
        <v>2.3399999365210533E-2</v>
      </c>
      <c r="C29" s="44">
        <v>1.5850000083446503E-2</v>
      </c>
      <c r="D29" s="44">
        <v>1.1579999700188637E-2</v>
      </c>
      <c r="E29" s="44">
        <v>9.2599997296929359E-3</v>
      </c>
      <c r="F29" s="66">
        <v>3.5100001841783524E-3</v>
      </c>
    </row>
    <row r="30" spans="1:6">
      <c r="A30">
        <v>2004</v>
      </c>
      <c r="B30" s="44">
        <v>2.1970000118017197E-2</v>
      </c>
      <c r="C30" s="44">
        <v>1.5039999037981033E-2</v>
      </c>
      <c r="D30" s="44">
        <v>1.1230000294744968E-2</v>
      </c>
      <c r="E30" s="44">
        <v>9.180000051856041E-3</v>
      </c>
      <c r="F30" s="66">
        <v>3.5100001841783524E-3</v>
      </c>
    </row>
    <row r="31" spans="1:6">
      <c r="A31">
        <v>2005</v>
      </c>
      <c r="B31" s="44">
        <v>2.1199999377131462E-2</v>
      </c>
      <c r="C31" s="44">
        <v>1.4750000089406967E-2</v>
      </c>
      <c r="D31" s="44">
        <v>1.1309999972581863E-2</v>
      </c>
      <c r="E31" s="44">
        <v>9.4599993899464607E-3</v>
      </c>
      <c r="F31" s="66">
        <v>3.6500000860542059E-3</v>
      </c>
    </row>
    <row r="32" spans="1:6">
      <c r="A32">
        <v>2006</v>
      </c>
      <c r="B32" s="44">
        <v>2.17600017786026E-2</v>
      </c>
      <c r="C32" s="44">
        <v>1.4939999207854271E-2</v>
      </c>
      <c r="D32" s="44">
        <v>1.1419999413192272E-2</v>
      </c>
      <c r="E32" s="44">
        <v>9.5300003886222839E-3</v>
      </c>
      <c r="F32" s="66">
        <v>3.6100000143051147E-3</v>
      </c>
    </row>
    <row r="33" spans="1:6">
      <c r="A33">
        <v>2007</v>
      </c>
      <c r="B33" s="44">
        <v>2.5849999859929085E-2</v>
      </c>
      <c r="C33" s="44">
        <v>1.786000095307827E-2</v>
      </c>
      <c r="D33" s="44">
        <v>1.3819999992847443E-2</v>
      </c>
      <c r="E33" s="44">
        <v>1.1610000394284725E-2</v>
      </c>
      <c r="F33" s="66">
        <v>4.029999952763319E-3</v>
      </c>
    </row>
    <row r="34" spans="1:6">
      <c r="A34">
        <v>2008</v>
      </c>
      <c r="B34" s="44">
        <v>2.9470000416040421E-2</v>
      </c>
      <c r="C34" s="44">
        <v>2.0029999315738678E-2</v>
      </c>
      <c r="D34" s="44">
        <v>1.5290000475943089E-2</v>
      </c>
      <c r="E34" s="44">
        <v>1.2710000388324261E-2</v>
      </c>
      <c r="F34" s="66">
        <v>4.1000000201165676E-3</v>
      </c>
    </row>
    <row r="35" spans="1:6">
      <c r="A35">
        <v>2009</v>
      </c>
      <c r="B35" s="44">
        <v>2.6089999824762344E-2</v>
      </c>
      <c r="C35" s="44">
        <v>1.744999922811985E-2</v>
      </c>
      <c r="D35" s="44">
        <v>1.3099999167025089E-2</v>
      </c>
      <c r="E35" s="44">
        <v>1.0750000365078449E-2</v>
      </c>
      <c r="F35" s="66">
        <v>3.5399999469518661E-3</v>
      </c>
    </row>
    <row r="36" spans="1:6">
      <c r="A36">
        <v>2010</v>
      </c>
      <c r="B36" s="44">
        <v>2.7170000597834587E-2</v>
      </c>
      <c r="C36" s="44">
        <v>1.7960000783205032E-2</v>
      </c>
      <c r="D36" s="44">
        <v>1.3359999284148216E-2</v>
      </c>
      <c r="E36" s="44">
        <v>1.0870000347495079E-2</v>
      </c>
      <c r="F36" s="66">
        <v>3.6199998576194048E-3</v>
      </c>
    </row>
    <row r="37" spans="1:6">
      <c r="A37">
        <v>2011</v>
      </c>
      <c r="B37" s="44">
        <v>2.8970001265406609E-2</v>
      </c>
      <c r="C37" s="44">
        <v>1.8950000405311584E-2</v>
      </c>
      <c r="D37" s="44">
        <v>1.3980000279843807E-2</v>
      </c>
      <c r="E37" s="44">
        <v>1.128000020980835E-2</v>
      </c>
      <c r="F37" s="66">
        <v>3.6599999293684959E-3</v>
      </c>
    </row>
    <row r="38" spans="1:6">
      <c r="A38">
        <v>2012</v>
      </c>
      <c r="B38" s="44">
        <v>3.0589999631047249E-2</v>
      </c>
      <c r="C38" s="44">
        <v>1.9600000232458115E-2</v>
      </c>
      <c r="D38" s="44">
        <v>1.4190000481903553E-2</v>
      </c>
      <c r="E38" s="44">
        <v>1.1309999972581863E-2</v>
      </c>
      <c r="F38" s="66">
        <v>3.6800000816583633E-3</v>
      </c>
    </row>
    <row r="39" spans="1:6">
      <c r="A39">
        <v>2013</v>
      </c>
      <c r="B39" s="44">
        <v>3.2329998910427094E-2</v>
      </c>
      <c r="C39" s="44">
        <v>2.0519999787211418E-2</v>
      </c>
      <c r="D39" s="44">
        <v>1.4730000868439674E-2</v>
      </c>
      <c r="E39" s="44">
        <v>1.1649999767541885E-2</v>
      </c>
      <c r="F39" s="66">
        <v>3.7200001534074545E-3</v>
      </c>
    </row>
    <row r="40" spans="1:6">
      <c r="A40">
        <v>2014</v>
      </c>
      <c r="B40" s="44">
        <v>3.3099997788667679E-2</v>
      </c>
      <c r="C40" s="44">
        <v>2.0880000665783882E-2</v>
      </c>
      <c r="D40" s="44">
        <v>1.4910000376403332E-2</v>
      </c>
      <c r="E40" s="44">
        <v>1.1749999597668648E-2</v>
      </c>
      <c r="F40" s="66">
        <v>3.7200001534074545E-3</v>
      </c>
    </row>
    <row r="41" spans="1:6">
      <c r="A41">
        <v>2015</v>
      </c>
      <c r="B41" s="44">
        <v>3.229999914765358E-2</v>
      </c>
      <c r="C41" s="44">
        <v>2.020999975502491E-2</v>
      </c>
      <c r="D41" s="44">
        <v>1.4379999600350857E-2</v>
      </c>
      <c r="E41" s="44">
        <v>1.1300000362098217E-2</v>
      </c>
      <c r="F41" s="66">
        <v>3.6599999293684959E-3</v>
      </c>
    </row>
    <row r="42" spans="1:6">
      <c r="A42">
        <v>2016</v>
      </c>
      <c r="B42" s="44">
        <v>3.1610000878572464E-2</v>
      </c>
      <c r="C42" s="44">
        <v>1.9629999995231628E-2</v>
      </c>
      <c r="D42" s="44">
        <v>1.3860000297427177E-2</v>
      </c>
      <c r="E42" s="44">
        <v>1.08800008893013E-2</v>
      </c>
      <c r="F42" s="66">
        <v>3.5399999469518661E-3</v>
      </c>
    </row>
    <row r="43" spans="1:6">
      <c r="A43">
        <v>2017</v>
      </c>
      <c r="B43" s="44">
        <v>3.2570000737905502E-2</v>
      </c>
      <c r="C43" s="44">
        <v>2.0039999857544899E-2</v>
      </c>
      <c r="D43" s="44">
        <v>1.4059999957680702E-2</v>
      </c>
      <c r="E43" s="44">
        <v>1.1009999550879002E-2</v>
      </c>
      <c r="F43" s="66">
        <v>3.5499997902661562E-3</v>
      </c>
    </row>
    <row r="44" spans="1:6">
      <c r="A44">
        <v>2018</v>
      </c>
      <c r="B44" s="44">
        <v>3.2609999179840088E-2</v>
      </c>
      <c r="C44" s="44">
        <v>1.9550001248717308E-2</v>
      </c>
      <c r="D44" s="44">
        <v>1.3369999825954437E-2</v>
      </c>
      <c r="E44" s="44">
        <v>1.030999980866909E-2</v>
      </c>
      <c r="F44" s="66">
        <v>3.3899999689310789E-3</v>
      </c>
    </row>
    <row r="47" spans="1:6">
      <c r="A47" t="s">
        <v>45</v>
      </c>
      <c r="B47"/>
      <c r="C47"/>
      <c r="D47"/>
      <c r="E47"/>
    </row>
    <row r="48" spans="1:6">
      <c r="A48" t="s">
        <v>46</v>
      </c>
      <c r="B48" s="45">
        <v>160</v>
      </c>
      <c r="C48" s="45">
        <v>86.800003051757813</v>
      </c>
      <c r="D48" s="45">
        <v>43</v>
      </c>
      <c r="E48" s="45">
        <v>24.131999969482422</v>
      </c>
    </row>
    <row r="49" spans="1:5" ht="15" customHeight="1">
      <c r="A49" t="s">
        <v>47</v>
      </c>
      <c r="B49" s="45">
        <v>97</v>
      </c>
      <c r="C49" s="45">
        <v>36.400001525878906</v>
      </c>
      <c r="D49" s="45">
        <v>9.8999996185302734</v>
      </c>
      <c r="E49" s="45">
        <v>4.2930002212524414</v>
      </c>
    </row>
    <row r="50" spans="1:5" ht="15" customHeight="1">
      <c r="A50" t="s">
        <v>48</v>
      </c>
      <c r="B50" s="45">
        <v>88.3</v>
      </c>
      <c r="C50" s="45">
        <v>29.600000381469727</v>
      </c>
      <c r="D50" s="45">
        <v>8.1999998092651367</v>
      </c>
      <c r="E50" s="45">
        <v>3.1860001087188721</v>
      </c>
    </row>
    <row r="51" spans="1:5" ht="15" customHeight="1">
      <c r="A51" t="s">
        <v>49</v>
      </c>
      <c r="B51" s="45">
        <v>61</v>
      </c>
      <c r="C51" s="45">
        <v>44.200000762939453</v>
      </c>
      <c r="D51" s="45">
        <v>28.600000381469727</v>
      </c>
      <c r="E51" s="45">
        <v>21.28700065612793</v>
      </c>
    </row>
    <row r="52" spans="1:5">
      <c r="A52" t="s">
        <v>50</v>
      </c>
      <c r="B52" s="45">
        <v>58.4</v>
      </c>
      <c r="C52" s="45">
        <v>23.5</v>
      </c>
      <c r="D52" s="45">
        <v>8.5</v>
      </c>
      <c r="E52" s="45">
        <v>4.0250000953674316</v>
      </c>
    </row>
    <row r="53" spans="1:5" ht="15.95" customHeight="1">
      <c r="A53" t="s">
        <v>51</v>
      </c>
      <c r="B53" s="45">
        <v>53.8</v>
      </c>
      <c r="C53" s="45">
        <v>34.299999237060547</v>
      </c>
      <c r="D53" s="45">
        <v>18.299999237060547</v>
      </c>
      <c r="E53" s="45">
        <v>12.128999710083008</v>
      </c>
    </row>
    <row r="54" spans="1:5">
      <c r="A54" t="s">
        <v>52</v>
      </c>
      <c r="B54" s="45">
        <v>53.5</v>
      </c>
      <c r="C54" s="45">
        <v>18.899999618530273</v>
      </c>
      <c r="D54" s="45">
        <v>8</v>
      </c>
      <c r="E54" s="45">
        <v>3.6429998874664307</v>
      </c>
    </row>
    <row r="55" spans="1:5">
      <c r="A55" t="s">
        <v>53</v>
      </c>
      <c r="B55" s="45">
        <v>53.5</v>
      </c>
      <c r="C55" s="45">
        <v>18.899999618530273</v>
      </c>
      <c r="D55" s="45">
        <v>8</v>
      </c>
      <c r="E55" s="45">
        <v>3.6429998874664307</v>
      </c>
    </row>
    <row r="56" spans="1:5">
      <c r="A56" t="s">
        <v>54</v>
      </c>
      <c r="B56" s="45">
        <v>52.4</v>
      </c>
      <c r="C56" s="45">
        <v>34.400001525878906</v>
      </c>
      <c r="D56" s="45">
        <v>19</v>
      </c>
      <c r="E56" s="45">
        <v>12.968000411987305</v>
      </c>
    </row>
    <row r="57" spans="1:5">
      <c r="A57" t="s">
        <v>55</v>
      </c>
      <c r="B57" s="45">
        <v>51.8</v>
      </c>
      <c r="C57" s="45">
        <v>24.200000762939453</v>
      </c>
      <c r="D57" s="45">
        <v>11.300000190734863</v>
      </c>
      <c r="E57" s="45">
        <v>5.8010001182556152</v>
      </c>
    </row>
    <row r="58" spans="1:5">
      <c r="A58" t="s">
        <v>56</v>
      </c>
      <c r="B58" s="45">
        <v>45.2</v>
      </c>
      <c r="C58" s="45">
        <v>18.5</v>
      </c>
      <c r="D58" s="45">
        <v>6.6999998092651367</v>
      </c>
      <c r="E58" s="45">
        <v>2.9839999675750732</v>
      </c>
    </row>
    <row r="59" spans="1:5">
      <c r="A59" t="s">
        <v>57</v>
      </c>
      <c r="B59" s="45">
        <v>44.9</v>
      </c>
      <c r="C59" s="45">
        <v>18.399999618530273</v>
      </c>
      <c r="D59" s="45">
        <v>6.6999998092651367</v>
      </c>
      <c r="E59" s="45">
        <v>2.9800000190734863</v>
      </c>
    </row>
    <row r="60" spans="1:5">
      <c r="A60" t="s">
        <v>58</v>
      </c>
      <c r="B60" s="45">
        <v>44.9</v>
      </c>
      <c r="C60" s="45">
        <v>18.399999618530273</v>
      </c>
      <c r="D60" s="45">
        <v>6.6999998092651367</v>
      </c>
      <c r="E60" s="45">
        <v>2.9779999256134033</v>
      </c>
    </row>
    <row r="61" spans="1:5">
      <c r="A61" t="s">
        <v>59</v>
      </c>
      <c r="B61" s="45">
        <v>42.3</v>
      </c>
      <c r="C61" s="45">
        <v>18.200000762939453</v>
      </c>
      <c r="D61" s="45">
        <v>7.5</v>
      </c>
      <c r="E61" s="45">
        <v>3.5439999103546143</v>
      </c>
    </row>
    <row r="62" spans="1:5">
      <c r="A62" t="s">
        <v>60</v>
      </c>
      <c r="B62" s="45">
        <v>35.5</v>
      </c>
      <c r="C62" s="45">
        <v>18.399999618530273</v>
      </c>
      <c r="D62" s="45">
        <v>9.3000001907348633</v>
      </c>
      <c r="E62" s="45">
        <v>5.5679998397827148</v>
      </c>
    </row>
    <row r="63" spans="1:5">
      <c r="A63" t="s">
        <v>61</v>
      </c>
      <c r="B63" s="45">
        <v>33.799999999999997</v>
      </c>
      <c r="C63" s="45">
        <v>12.300000190734863</v>
      </c>
      <c r="D63" s="45">
        <v>5.5999999046325684</v>
      </c>
      <c r="E63" s="45">
        <v>2.7239999771118164</v>
      </c>
    </row>
    <row r="64" spans="1:5">
      <c r="A64" t="s">
        <v>62</v>
      </c>
      <c r="B64" s="45">
        <v>27.6</v>
      </c>
      <c r="C64" s="45">
        <v>12.600000381469727</v>
      </c>
      <c r="D64" s="45">
        <v>5.6999998092651367</v>
      </c>
      <c r="E64" s="45">
        <v>3.062000036239624</v>
      </c>
    </row>
    <row r="65" spans="1:5">
      <c r="A65" t="s">
        <v>63</v>
      </c>
      <c r="B65" s="45">
        <v>24</v>
      </c>
      <c r="C65" s="45">
        <v>8.6999998092651367</v>
      </c>
      <c r="D65" s="45">
        <v>3.7000000476837158</v>
      </c>
      <c r="E65" s="45">
        <v>1.6169999837875366</v>
      </c>
    </row>
    <row r="66" spans="1:5">
      <c r="A66" t="s">
        <v>64</v>
      </c>
      <c r="B66" s="45">
        <v>24</v>
      </c>
      <c r="C66" s="45">
        <v>15.800000190734863</v>
      </c>
      <c r="D66" s="45">
        <v>9.1999998092651367</v>
      </c>
      <c r="E66" s="45">
        <v>6.120999813079834</v>
      </c>
    </row>
    <row r="67" spans="1:5">
      <c r="A67" t="s">
        <v>65</v>
      </c>
      <c r="B67" s="45">
        <v>20.5</v>
      </c>
      <c r="C67" s="45">
        <v>16.600000381469727</v>
      </c>
      <c r="D67" s="45">
        <v>12.5</v>
      </c>
      <c r="E67" s="45">
        <v>10.241999626159668</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3366FF"/>
  </sheetPr>
  <dimension ref="A1"/>
  <sheetViews>
    <sheetView workbookViewId="0">
      <selection activeCell="A2" sqref="A2"/>
    </sheetView>
  </sheetViews>
  <sheetFormatPr baseColWidth="10" defaultRowHeight="15"/>
  <sheetData>
    <row r="1" spans="1:1">
      <c r="A1" t="s">
        <v>444</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23"/>
  <sheetViews>
    <sheetView workbookViewId="0">
      <pane xSplit="1" ySplit="3" topLeftCell="B4" activePane="bottomRight" state="frozen"/>
      <selection activeCell="D21" sqref="D21"/>
      <selection pane="topRight" activeCell="D21" sqref="D21"/>
      <selection pane="bottomLeft" activeCell="D21" sqref="D21"/>
      <selection pane="bottomRight" activeCell="D21" sqref="D21"/>
    </sheetView>
  </sheetViews>
  <sheetFormatPr baseColWidth="10" defaultColWidth="8.6640625" defaultRowHeight="15"/>
  <cols>
    <col min="1" max="1" width="39.6640625" style="1" customWidth="1"/>
    <col min="2" max="4" width="17.5546875" style="1" customWidth="1"/>
    <col min="5" max="5" width="4.6640625" style="1" customWidth="1"/>
    <col min="6" max="6" width="16.33203125" style="1" customWidth="1"/>
    <col min="7" max="9" width="8.6640625" style="1"/>
    <col min="10" max="10" width="9" style="1" bestFit="1" customWidth="1"/>
    <col min="11" max="16384" width="8.6640625" style="1"/>
  </cols>
  <sheetData>
    <row r="1" spans="1:13" ht="39" customHeight="1">
      <c r="A1" s="173" t="s">
        <v>127</v>
      </c>
      <c r="B1" s="173"/>
      <c r="C1" s="173"/>
      <c r="D1" s="173"/>
      <c r="E1" s="173"/>
      <c r="F1" s="173"/>
    </row>
    <row r="2" spans="1:13" ht="9.9499999999999993" customHeight="1" thickBot="1">
      <c r="A2" s="21"/>
      <c r="B2" s="21"/>
      <c r="C2" s="21"/>
      <c r="D2" s="21"/>
      <c r="E2" s="21"/>
      <c r="F2" s="21"/>
    </row>
    <row r="3" spans="1:13" s="10" customFormat="1" ht="78.95" customHeight="1" thickTop="1">
      <c r="A3" s="81"/>
      <c r="B3" s="81" t="s">
        <v>118</v>
      </c>
      <c r="C3" s="81" t="s">
        <v>119</v>
      </c>
      <c r="D3" s="81" t="s">
        <v>120</v>
      </c>
      <c r="E3" s="82"/>
      <c r="F3" s="81" t="s">
        <v>98</v>
      </c>
      <c r="I3" s="56"/>
      <c r="J3" s="56"/>
      <c r="K3" s="56"/>
      <c r="L3" s="56"/>
    </row>
    <row r="4" spans="1:13" s="10" customFormat="1" ht="17.100000000000001" customHeight="1">
      <c r="A4" s="83"/>
      <c r="B4" s="84"/>
      <c r="C4" s="85"/>
      <c r="D4" s="85"/>
      <c r="E4" s="85"/>
      <c r="F4" s="85"/>
    </row>
    <row r="5" spans="1:13" s="10" customFormat="1" ht="27.95" customHeight="1">
      <c r="A5" s="83" t="s">
        <v>101</v>
      </c>
      <c r="B5" s="84"/>
      <c r="C5" s="85"/>
      <c r="D5" s="85"/>
      <c r="E5" s="85"/>
      <c r="F5" s="85"/>
    </row>
    <row r="6" spans="1:13" s="10" customFormat="1" ht="27.95" customHeight="1">
      <c r="A6" s="86" t="s">
        <v>236</v>
      </c>
      <c r="B6" s="87">
        <v>5.875</v>
      </c>
      <c r="C6" s="87">
        <v>30.82</v>
      </c>
      <c r="D6" s="87">
        <v>171.8</v>
      </c>
      <c r="E6" s="85"/>
      <c r="F6" s="88">
        <v>50</v>
      </c>
    </row>
    <row r="7" spans="1:13" s="10" customFormat="1" ht="24.95" customHeight="1">
      <c r="A7" s="86" t="s">
        <v>237</v>
      </c>
      <c r="B7" s="88">
        <v>25.910488094022114</v>
      </c>
      <c r="C7" s="88">
        <v>12.972893422876977</v>
      </c>
      <c r="D7" s="88">
        <v>6.3480065457334707</v>
      </c>
      <c r="E7" s="89"/>
      <c r="F7" s="88">
        <v>10.885</v>
      </c>
    </row>
    <row r="8" spans="1:13" ht="27.95" customHeight="1">
      <c r="A8" s="90" t="s">
        <v>96</v>
      </c>
      <c r="B8" s="87"/>
      <c r="C8" s="89"/>
      <c r="D8" s="89"/>
      <c r="E8" s="89"/>
      <c r="F8" s="89"/>
    </row>
    <row r="9" spans="1:13" ht="27.95" customHeight="1">
      <c r="A9" s="86" t="s">
        <v>236</v>
      </c>
      <c r="B9" s="87">
        <v>9.0399999999999991</v>
      </c>
      <c r="C9" s="87">
        <v>40.590000000000003</v>
      </c>
      <c r="D9" s="87">
        <v>172.29</v>
      </c>
      <c r="E9" s="89"/>
      <c r="F9" s="88">
        <v>50</v>
      </c>
    </row>
    <row r="10" spans="1:13" ht="27.95" customHeight="1">
      <c r="A10" s="86" t="s">
        <v>237</v>
      </c>
      <c r="B10" s="88">
        <v>27.456</v>
      </c>
      <c r="C10" s="88">
        <v>11.45</v>
      </c>
      <c r="D10" s="88">
        <v>5.54</v>
      </c>
      <c r="E10" s="89"/>
      <c r="F10" s="88">
        <v>9.6549999999999994</v>
      </c>
      <c r="I10" s="10"/>
      <c r="J10" s="10"/>
      <c r="L10" s="10"/>
      <c r="M10" s="10"/>
    </row>
    <row r="11" spans="1:13" ht="27.95" customHeight="1">
      <c r="A11" s="90" t="s">
        <v>97</v>
      </c>
      <c r="B11" s="87"/>
      <c r="C11" s="89"/>
      <c r="D11" s="89"/>
      <c r="E11" s="89"/>
      <c r="F11" s="89"/>
      <c r="I11" s="13"/>
    </row>
    <row r="12" spans="1:13" ht="27.95" customHeight="1">
      <c r="A12" s="86" t="s">
        <v>236</v>
      </c>
      <c r="B12" s="87"/>
      <c r="C12" s="88">
        <v>25.46686382276723</v>
      </c>
      <c r="D12" s="88">
        <v>123.55347810055954</v>
      </c>
      <c r="E12" s="89"/>
      <c r="F12" s="88">
        <v>50</v>
      </c>
      <c r="I12" s="13"/>
    </row>
    <row r="13" spans="1:13" ht="27.95" customHeight="1">
      <c r="A13" s="86" t="s">
        <v>237</v>
      </c>
      <c r="B13" s="87"/>
      <c r="C13" s="88">
        <v>8.8726553558521033</v>
      </c>
      <c r="D13" s="88">
        <v>4.3046031770234947</v>
      </c>
      <c r="E13" s="89"/>
      <c r="F13" s="88">
        <v>6.7666795098555523</v>
      </c>
      <c r="I13" s="13"/>
      <c r="J13" s="10"/>
      <c r="K13" s="10"/>
    </row>
    <row r="14" spans="1:13" ht="30.95" customHeight="1">
      <c r="A14" s="91"/>
      <c r="B14" s="92"/>
      <c r="C14" s="93"/>
      <c r="D14" s="93"/>
      <c r="E14" s="93"/>
      <c r="F14" s="94"/>
      <c r="I14" s="13"/>
      <c r="J14" s="64"/>
      <c r="K14" s="64"/>
      <c r="L14" s="64"/>
      <c r="M14" s="64"/>
    </row>
    <row r="15" spans="1:13" ht="27.95" customHeight="1">
      <c r="A15" s="95" t="s">
        <v>240</v>
      </c>
      <c r="B15" s="96"/>
      <c r="C15" s="96">
        <v>0.31606195575416751</v>
      </c>
      <c r="D15" s="96">
        <v>0.32189685911451338</v>
      </c>
      <c r="E15" s="96"/>
      <c r="F15" s="96">
        <v>0.37834823060582889</v>
      </c>
      <c r="H15" s="59"/>
      <c r="I15" s="13"/>
    </row>
    <row r="16" spans="1:13" ht="7.5" customHeight="1" thickBot="1">
      <c r="A16" s="23"/>
      <c r="B16" s="23"/>
      <c r="C16" s="23"/>
      <c r="D16" s="23"/>
      <c r="E16" s="23"/>
      <c r="F16" s="23"/>
    </row>
    <row r="17" spans="1:6" ht="45.95" customHeight="1" thickTop="1">
      <c r="A17" s="174" t="s">
        <v>239</v>
      </c>
      <c r="B17" s="174"/>
      <c r="C17" s="174"/>
      <c r="D17" s="174"/>
      <c r="E17" s="174"/>
      <c r="F17" s="174"/>
    </row>
    <row r="18" spans="1:6">
      <c r="A18" s="3"/>
      <c r="B18" s="3"/>
      <c r="C18" s="3"/>
      <c r="D18" s="3"/>
      <c r="E18" s="3"/>
      <c r="F18" s="3"/>
    </row>
    <row r="19" spans="1:6">
      <c r="A19" s="3"/>
      <c r="B19" s="3"/>
      <c r="C19" s="3"/>
      <c r="D19" s="3"/>
      <c r="E19" s="3"/>
      <c r="F19" s="3"/>
    </row>
    <row r="20" spans="1:6">
      <c r="A20" s="3"/>
      <c r="B20" s="3"/>
      <c r="C20" s="3"/>
      <c r="D20" s="3"/>
      <c r="E20" s="3"/>
      <c r="F20" s="3"/>
    </row>
    <row r="21" spans="1:6">
      <c r="A21" s="3"/>
      <c r="B21" s="3"/>
      <c r="C21" s="3"/>
      <c r="D21" s="3"/>
      <c r="E21" s="3"/>
      <c r="F21" s="3"/>
    </row>
    <row r="22" spans="1:6">
      <c r="A22" s="3"/>
      <c r="B22" s="3"/>
      <c r="C22" s="3"/>
      <c r="D22" s="3"/>
      <c r="E22" s="3"/>
      <c r="F22" s="3"/>
    </row>
    <row r="23" spans="1:6">
      <c r="A23" s="2"/>
      <c r="B23" s="2"/>
      <c r="C23" s="2"/>
      <c r="D23" s="2"/>
      <c r="E23" s="2"/>
      <c r="F23" s="2"/>
    </row>
  </sheetData>
  <mergeCells count="2">
    <mergeCell ref="A1:F1"/>
    <mergeCell ref="A17:F17"/>
  </mergeCells>
  <phoneticPr fontId="41" type="noConversion"/>
  <pageMargins left="0.75" right="0.75" top="1" bottom="1" header="0.5" footer="0.5"/>
  <pageSetup scale="86" orientation="landscape"/>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23"/>
  <sheetViews>
    <sheetView workbookViewId="0">
      <pane xSplit="1" ySplit="3" topLeftCell="B4" activePane="bottomRight" state="frozen"/>
      <selection activeCell="D21" sqref="D21"/>
      <selection pane="topRight" activeCell="D21" sqref="D21"/>
      <selection pane="bottomLeft" activeCell="D21" sqref="D21"/>
      <selection pane="bottomRight" activeCell="D21" sqref="D21"/>
    </sheetView>
  </sheetViews>
  <sheetFormatPr baseColWidth="10" defaultColWidth="8.6640625" defaultRowHeight="15"/>
  <cols>
    <col min="1" max="1" width="39.6640625" style="1" customWidth="1"/>
    <col min="2" max="4" width="17.5546875" style="1" customWidth="1"/>
    <col min="5" max="5" width="4.6640625" style="1" customWidth="1"/>
    <col min="6" max="6" width="16.33203125" style="1" customWidth="1"/>
    <col min="7" max="9" width="8.6640625" style="1"/>
    <col min="10" max="10" width="9" style="1" bestFit="1" customWidth="1"/>
    <col min="11" max="16384" width="8.6640625" style="1"/>
  </cols>
  <sheetData>
    <row r="1" spans="1:13" ht="39" customHeight="1">
      <c r="A1" s="173" t="s">
        <v>127</v>
      </c>
      <c r="B1" s="173"/>
      <c r="C1" s="173"/>
      <c r="D1" s="173"/>
      <c r="E1" s="173"/>
      <c r="F1" s="173"/>
    </row>
    <row r="2" spans="1:13" ht="9.9499999999999993" customHeight="1" thickBot="1">
      <c r="A2" s="21"/>
      <c r="B2" s="21"/>
      <c r="C2" s="21"/>
      <c r="D2" s="21"/>
      <c r="E2" s="21"/>
      <c r="F2" s="21"/>
    </row>
    <row r="3" spans="1:13" s="10" customFormat="1" ht="78.95" customHeight="1" thickTop="1">
      <c r="A3" s="81"/>
      <c r="B3" s="81" t="s">
        <v>118</v>
      </c>
      <c r="C3" s="81" t="s">
        <v>119</v>
      </c>
      <c r="D3" s="81" t="s">
        <v>120</v>
      </c>
      <c r="E3" s="82"/>
      <c r="F3" s="81" t="s">
        <v>98</v>
      </c>
      <c r="I3" s="56"/>
      <c r="J3" s="56"/>
      <c r="K3" s="56"/>
      <c r="L3" s="56"/>
    </row>
    <row r="4" spans="1:13" s="10" customFormat="1" ht="17.100000000000001" customHeight="1">
      <c r="A4" s="83"/>
      <c r="B4" s="84"/>
      <c r="C4" s="85"/>
      <c r="D4" s="85"/>
      <c r="E4" s="85"/>
      <c r="F4" s="85"/>
    </row>
    <row r="5" spans="1:13" s="10" customFormat="1" ht="27.95" customHeight="1">
      <c r="A5" s="83" t="s">
        <v>101</v>
      </c>
      <c r="B5" s="84"/>
      <c r="C5" s="85"/>
      <c r="D5" s="85"/>
      <c r="E5" s="85"/>
      <c r="F5" s="85"/>
    </row>
    <row r="6" spans="1:13" s="10" customFormat="1" ht="27.95" customHeight="1">
      <c r="A6" s="86" t="s">
        <v>236</v>
      </c>
      <c r="B6" s="87">
        <v>5.875</v>
      </c>
      <c r="C6" s="87">
        <v>30.82</v>
      </c>
      <c r="D6" s="87">
        <v>171.8</v>
      </c>
      <c r="E6" s="85"/>
      <c r="F6" s="88">
        <v>50</v>
      </c>
    </row>
    <row r="7" spans="1:13" s="10" customFormat="1" ht="24.95" customHeight="1">
      <c r="A7" s="86" t="s">
        <v>237</v>
      </c>
      <c r="B7" s="88">
        <v>25.910488094022114</v>
      </c>
      <c r="C7" s="88">
        <v>12.972893422876977</v>
      </c>
      <c r="D7" s="88">
        <v>6.3480065457334707</v>
      </c>
      <c r="E7" s="89"/>
      <c r="F7" s="88">
        <v>10.885</v>
      </c>
    </row>
    <row r="8" spans="1:13" ht="27.95" customHeight="1">
      <c r="A8" s="90" t="s">
        <v>96</v>
      </c>
      <c r="B8" s="87"/>
      <c r="C8" s="89"/>
      <c r="D8" s="89"/>
      <c r="E8" s="89"/>
      <c r="F8" s="89"/>
    </row>
    <row r="9" spans="1:13" ht="27.95" customHeight="1">
      <c r="A9" s="86" t="s">
        <v>236</v>
      </c>
      <c r="B9" s="87">
        <v>9.0399999999999991</v>
      </c>
      <c r="C9" s="87">
        <v>40.590000000000003</v>
      </c>
      <c r="D9" s="87">
        <v>172.29</v>
      </c>
      <c r="E9" s="89"/>
      <c r="F9" s="88">
        <v>50</v>
      </c>
    </row>
    <row r="10" spans="1:13" ht="27.95" customHeight="1">
      <c r="A10" s="86" t="s">
        <v>237</v>
      </c>
      <c r="B10" s="88">
        <v>27.456</v>
      </c>
      <c r="C10" s="88">
        <v>11.45</v>
      </c>
      <c r="D10" s="88">
        <v>5.54</v>
      </c>
      <c r="E10" s="89"/>
      <c r="F10" s="88">
        <v>9.6549999999999994</v>
      </c>
      <c r="I10" s="10"/>
      <c r="J10" s="10"/>
      <c r="L10" s="10"/>
      <c r="M10" s="10"/>
    </row>
    <row r="11" spans="1:13" ht="27.95" customHeight="1">
      <c r="A11" s="90" t="s">
        <v>97</v>
      </c>
      <c r="B11" s="87"/>
      <c r="C11" s="89"/>
      <c r="D11" s="89"/>
      <c r="E11" s="89"/>
      <c r="F11" s="89"/>
      <c r="I11" s="13"/>
    </row>
    <row r="12" spans="1:13" ht="27.95" customHeight="1">
      <c r="A12" s="86" t="s">
        <v>236</v>
      </c>
      <c r="B12" s="87"/>
      <c r="C12" s="88">
        <v>25.46686382276723</v>
      </c>
      <c r="D12" s="88">
        <v>123.55347810055954</v>
      </c>
      <c r="E12" s="89"/>
      <c r="F12" s="88">
        <v>50</v>
      </c>
      <c r="I12" s="13"/>
    </row>
    <row r="13" spans="1:13" ht="27.95" customHeight="1">
      <c r="A13" s="86" t="s">
        <v>237</v>
      </c>
      <c r="B13" s="87"/>
      <c r="C13" s="88">
        <v>8.8726553558521033</v>
      </c>
      <c r="D13" s="88">
        <v>4.3046031770234947</v>
      </c>
      <c r="E13" s="89"/>
      <c r="F13" s="88">
        <v>6.7666795098555523</v>
      </c>
      <c r="I13" s="13"/>
      <c r="J13" s="10"/>
      <c r="K13" s="10"/>
    </row>
    <row r="14" spans="1:13" ht="30.95" customHeight="1">
      <c r="A14" s="91" t="s">
        <v>238</v>
      </c>
      <c r="B14" s="92"/>
      <c r="C14" s="93"/>
      <c r="D14" s="93"/>
      <c r="E14" s="93"/>
      <c r="F14" s="94">
        <v>1.25</v>
      </c>
      <c r="I14" s="13"/>
      <c r="J14" s="64"/>
      <c r="K14" s="64"/>
      <c r="L14" s="64"/>
      <c r="M14" s="64"/>
    </row>
    <row r="15" spans="1:13" ht="27.95" customHeight="1">
      <c r="A15" s="95" t="s">
        <v>240</v>
      </c>
      <c r="B15" s="96"/>
      <c r="C15" s="96">
        <v>0.31606195575416751</v>
      </c>
      <c r="D15" s="96">
        <v>0.32189685911451338</v>
      </c>
      <c r="E15" s="96"/>
      <c r="F15" s="96">
        <v>0.37834823060582889</v>
      </c>
      <c r="H15" s="59"/>
      <c r="I15" s="13"/>
    </row>
    <row r="16" spans="1:13" ht="7.5" customHeight="1" thickBot="1">
      <c r="A16" s="23"/>
      <c r="B16" s="23"/>
      <c r="C16" s="23"/>
      <c r="D16" s="23"/>
      <c r="E16" s="23"/>
      <c r="F16" s="23"/>
    </row>
    <row r="17" spans="1:6" ht="45.95" customHeight="1" thickTop="1">
      <c r="A17" s="174" t="s">
        <v>239</v>
      </c>
      <c r="B17" s="174"/>
      <c r="C17" s="174"/>
      <c r="D17" s="174"/>
      <c r="E17" s="174"/>
      <c r="F17" s="174"/>
    </row>
    <row r="18" spans="1:6">
      <c r="A18" s="3"/>
      <c r="B18" s="3"/>
      <c r="C18" s="3"/>
      <c r="D18" s="3"/>
      <c r="E18" s="3"/>
      <c r="F18" s="3"/>
    </row>
    <row r="19" spans="1:6">
      <c r="A19" s="3"/>
      <c r="B19" s="3"/>
      <c r="C19" s="3"/>
      <c r="D19" s="3"/>
      <c r="E19" s="3"/>
      <c r="F19" s="3"/>
    </row>
    <row r="20" spans="1:6">
      <c r="A20" s="3"/>
      <c r="B20" s="3"/>
      <c r="C20" s="3"/>
      <c r="D20" s="3"/>
      <c r="E20" s="3"/>
      <c r="F20" s="3"/>
    </row>
    <row r="21" spans="1:6">
      <c r="A21" s="3"/>
      <c r="B21" s="3"/>
      <c r="C21" s="3"/>
      <c r="D21" s="3"/>
      <c r="E21" s="3"/>
      <c r="F21" s="3"/>
    </row>
    <row r="22" spans="1:6">
      <c r="A22" s="3"/>
      <c r="B22" s="3"/>
      <c r="C22" s="3"/>
      <c r="D22" s="3"/>
      <c r="E22" s="3"/>
      <c r="F22" s="3"/>
    </row>
    <row r="23" spans="1:6">
      <c r="A23" s="2"/>
      <c r="B23" s="2"/>
      <c r="C23" s="2"/>
      <c r="D23" s="2"/>
      <c r="E23" s="2"/>
      <c r="F23" s="2"/>
    </row>
  </sheetData>
  <mergeCells count="2">
    <mergeCell ref="A1:F1"/>
    <mergeCell ref="A17:F17"/>
  </mergeCells>
  <phoneticPr fontId="41" type="noConversion"/>
  <pageMargins left="0.75" right="0.75" top="1" bottom="1" header="0.5" footer="0.5"/>
  <pageSetup scale="86" orientation="landscape"/>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26"/>
  <sheetViews>
    <sheetView workbookViewId="0">
      <pane xSplit="1" ySplit="3" topLeftCell="B4" activePane="bottomRight" state="frozen"/>
      <selection activeCell="D21" sqref="D21"/>
      <selection pane="topRight" activeCell="D21" sqref="D21"/>
      <selection pane="bottomLeft" activeCell="D21" sqref="D21"/>
      <selection pane="bottomRight" activeCell="D21" sqref="D21"/>
    </sheetView>
  </sheetViews>
  <sheetFormatPr baseColWidth="10" defaultColWidth="8.6640625" defaultRowHeight="15"/>
  <cols>
    <col min="1" max="1" width="39.6640625" style="1" customWidth="1"/>
    <col min="2" max="4" width="17.5546875" style="1" customWidth="1"/>
    <col min="5" max="5" width="4.6640625" style="1" customWidth="1"/>
    <col min="6" max="6" width="16.33203125" style="1" customWidth="1"/>
    <col min="7" max="9" width="8.6640625" style="1"/>
    <col min="10" max="10" width="9" style="1" bestFit="1" customWidth="1"/>
    <col min="11" max="16384" width="8.6640625" style="1"/>
  </cols>
  <sheetData>
    <row r="1" spans="1:13" ht="39" customHeight="1">
      <c r="A1" s="173" t="s">
        <v>127</v>
      </c>
      <c r="B1" s="173"/>
      <c r="C1" s="173"/>
      <c r="D1" s="173"/>
      <c r="E1" s="173"/>
      <c r="F1" s="173"/>
    </row>
    <row r="2" spans="1:13" ht="9.9499999999999993" customHeight="1" thickBot="1">
      <c r="A2" s="21"/>
      <c r="B2" s="21"/>
      <c r="C2" s="21"/>
      <c r="D2" s="21"/>
      <c r="E2" s="21"/>
      <c r="F2" s="21"/>
    </row>
    <row r="3" spans="1:13" s="10" customFormat="1" ht="78.95" customHeight="1" thickTop="1">
      <c r="A3" s="81"/>
      <c r="B3" s="81" t="s">
        <v>118</v>
      </c>
      <c r="C3" s="81" t="s">
        <v>119</v>
      </c>
      <c r="D3" s="81" t="s">
        <v>120</v>
      </c>
      <c r="E3" s="82"/>
      <c r="F3" s="81" t="s">
        <v>98</v>
      </c>
      <c r="I3" s="56"/>
      <c r="J3" s="56"/>
      <c r="K3" s="56"/>
      <c r="L3" s="56"/>
    </row>
    <row r="4" spans="1:13" s="10" customFormat="1" ht="17.100000000000001" customHeight="1">
      <c r="A4" s="83"/>
      <c r="B4" s="84"/>
      <c r="C4" s="85"/>
      <c r="D4" s="85"/>
      <c r="E4" s="85"/>
      <c r="F4" s="85"/>
    </row>
    <row r="5" spans="1:13" s="10" customFormat="1" ht="27.95" customHeight="1">
      <c r="A5" s="83" t="s">
        <v>432</v>
      </c>
      <c r="B5" s="84"/>
      <c r="C5" s="85"/>
      <c r="D5" s="85"/>
      <c r="E5" s="85"/>
      <c r="F5" s="85"/>
    </row>
    <row r="6" spans="1:13" s="10" customFormat="1" ht="27.95" customHeight="1">
      <c r="A6" s="86" t="s">
        <v>236</v>
      </c>
      <c r="B6" s="87">
        <v>5.875</v>
      </c>
      <c r="C6" s="87">
        <v>30.82</v>
      </c>
      <c r="D6" s="87">
        <v>171.8</v>
      </c>
      <c r="E6" s="85"/>
      <c r="F6" s="88">
        <v>50</v>
      </c>
    </row>
    <row r="7" spans="1:13" s="10" customFormat="1" ht="24.95" customHeight="1">
      <c r="A7" s="86" t="s">
        <v>237</v>
      </c>
      <c r="B7" s="88">
        <v>25.910488094022114</v>
      </c>
      <c r="C7" s="88">
        <v>12.972893422876977</v>
      </c>
      <c r="D7" s="88">
        <v>6.3480065457334707</v>
      </c>
      <c r="E7" s="89"/>
      <c r="F7" s="88">
        <v>10.885</v>
      </c>
    </row>
    <row r="8" spans="1:13" s="10" customFormat="1" ht="27.95" customHeight="1">
      <c r="A8" s="83" t="s">
        <v>433</v>
      </c>
      <c r="B8" s="84"/>
      <c r="C8" s="85"/>
      <c r="D8" s="85"/>
      <c r="E8" s="85"/>
      <c r="F8" s="85"/>
    </row>
    <row r="9" spans="1:13" s="10" customFormat="1" ht="27.95" customHeight="1">
      <c r="A9" s="86" t="s">
        <v>236</v>
      </c>
      <c r="B9" s="87">
        <v>5.3409664953724967</v>
      </c>
      <c r="C9" s="87">
        <v>28.018482959554095</v>
      </c>
      <c r="D9" s="87">
        <v>156.18349683489274</v>
      </c>
      <c r="E9" s="85"/>
      <c r="F9" s="88">
        <v>50</v>
      </c>
    </row>
    <row r="10" spans="1:13" s="10" customFormat="1" ht="24.95" customHeight="1">
      <c r="A10" s="86" t="s">
        <v>237</v>
      </c>
      <c r="B10" s="88">
        <v>23.555242347050225</v>
      </c>
      <c r="C10" s="88">
        <v>11.793666233127514</v>
      </c>
      <c r="D10" s="88">
        <v>5.7709770677732353</v>
      </c>
      <c r="E10" s="89"/>
      <c r="F10" s="88">
        <v>9.4007828573656393</v>
      </c>
    </row>
    <row r="11" spans="1:13" ht="27.95" customHeight="1">
      <c r="A11" s="90" t="s">
        <v>96</v>
      </c>
      <c r="B11" s="87"/>
      <c r="C11" s="89"/>
      <c r="D11" s="89"/>
      <c r="E11" s="89"/>
      <c r="F11" s="89"/>
    </row>
    <row r="12" spans="1:13" ht="27.95" customHeight="1">
      <c r="A12" s="86" t="s">
        <v>236</v>
      </c>
      <c r="B12" s="87">
        <v>9.0399999999999991</v>
      </c>
      <c r="C12" s="87">
        <v>40.590000000000003</v>
      </c>
      <c r="D12" s="87">
        <v>172.29</v>
      </c>
      <c r="E12" s="89"/>
      <c r="F12" s="88">
        <v>50</v>
      </c>
    </row>
    <row r="13" spans="1:13" ht="27.95" customHeight="1">
      <c r="A13" s="86" t="s">
        <v>237</v>
      </c>
      <c r="B13" s="88">
        <v>27.456</v>
      </c>
      <c r="C13" s="88">
        <v>11.45</v>
      </c>
      <c r="D13" s="88">
        <v>5.54</v>
      </c>
      <c r="E13" s="89"/>
      <c r="F13" s="88">
        <v>9.6549999999999994</v>
      </c>
      <c r="I13" s="10"/>
      <c r="J13" s="10"/>
      <c r="L13" s="10"/>
      <c r="M13" s="10"/>
    </row>
    <row r="14" spans="1:13" ht="27.95" customHeight="1">
      <c r="A14" s="90" t="s">
        <v>97</v>
      </c>
      <c r="B14" s="87"/>
      <c r="C14" s="89"/>
      <c r="D14" s="89"/>
      <c r="E14" s="89"/>
      <c r="F14" s="89"/>
      <c r="I14" s="13"/>
    </row>
    <row r="15" spans="1:13" ht="27.95" customHeight="1">
      <c r="A15" s="86" t="s">
        <v>236</v>
      </c>
      <c r="B15" s="87"/>
      <c r="C15" s="88">
        <v>25.46686382276723</v>
      </c>
      <c r="D15" s="88">
        <v>123.55347810055954</v>
      </c>
      <c r="E15" s="89"/>
      <c r="F15" s="88">
        <v>50</v>
      </c>
      <c r="I15" s="13"/>
    </row>
    <row r="16" spans="1:13" ht="27.95" customHeight="1">
      <c r="A16" s="86" t="s">
        <v>237</v>
      </c>
      <c r="B16" s="87"/>
      <c r="C16" s="88">
        <v>8.8726553558521033</v>
      </c>
      <c r="D16" s="88">
        <v>4.3046031770234947</v>
      </c>
      <c r="E16" s="89"/>
      <c r="F16" s="88">
        <v>6.7666795098555523</v>
      </c>
      <c r="I16" s="13"/>
      <c r="J16" s="10"/>
      <c r="K16" s="10"/>
    </row>
    <row r="17" spans="1:13" ht="30.95" customHeight="1">
      <c r="A17" s="91" t="s">
        <v>238</v>
      </c>
      <c r="B17" s="92"/>
      <c r="C17" s="93"/>
      <c r="D17" s="93"/>
      <c r="E17" s="93"/>
      <c r="F17" s="94">
        <v>1.25</v>
      </c>
      <c r="I17" s="13"/>
      <c r="J17" s="64"/>
      <c r="K17" s="64"/>
      <c r="L17" s="64"/>
      <c r="M17" s="64"/>
    </row>
    <row r="18" spans="1:13" ht="27.95" customHeight="1">
      <c r="A18" s="95" t="s">
        <v>240</v>
      </c>
      <c r="B18" s="96"/>
      <c r="C18" s="96">
        <v>0.31606195575416751</v>
      </c>
      <c r="D18" s="96">
        <v>0.32189685911451338</v>
      </c>
      <c r="E18" s="96"/>
      <c r="F18" s="96">
        <v>0.37834823060582889</v>
      </c>
      <c r="H18" s="59"/>
      <c r="I18" s="13"/>
    </row>
    <row r="19" spans="1:13" ht="7.5" customHeight="1" thickBot="1">
      <c r="A19" s="23"/>
      <c r="B19" s="23"/>
      <c r="C19" s="23"/>
      <c r="D19" s="23"/>
      <c r="E19" s="23"/>
      <c r="F19" s="23"/>
    </row>
    <row r="20" spans="1:13" ht="45.95" customHeight="1" thickTop="1">
      <c r="A20" s="174" t="s">
        <v>239</v>
      </c>
      <c r="B20" s="174"/>
      <c r="C20" s="174"/>
      <c r="D20" s="174"/>
      <c r="E20" s="174"/>
      <c r="F20" s="174"/>
    </row>
    <row r="21" spans="1:13">
      <c r="A21" s="3"/>
      <c r="B21" s="3"/>
      <c r="C21" s="3"/>
      <c r="D21" s="3"/>
      <c r="E21" s="3"/>
      <c r="F21" s="3"/>
    </row>
    <row r="22" spans="1:13">
      <c r="A22" s="3"/>
      <c r="B22" s="3"/>
      <c r="C22" s="3"/>
      <c r="D22" s="3"/>
      <c r="E22" s="3"/>
      <c r="F22" s="3"/>
    </row>
    <row r="23" spans="1:13">
      <c r="A23" s="3"/>
      <c r="B23" s="3"/>
      <c r="C23" s="3"/>
      <c r="D23" s="3"/>
      <c r="E23" s="3"/>
      <c r="F23" s="3"/>
    </row>
    <row r="24" spans="1:13">
      <c r="A24" s="3"/>
      <c r="B24" s="3"/>
      <c r="C24" s="3"/>
      <c r="D24" s="3"/>
      <c r="E24" s="3"/>
      <c r="F24" s="3"/>
    </row>
    <row r="25" spans="1:13">
      <c r="A25" s="3"/>
      <c r="B25" s="3"/>
      <c r="C25" s="3"/>
      <c r="D25" s="3"/>
      <c r="E25" s="3"/>
      <c r="F25" s="3"/>
    </row>
    <row r="26" spans="1:13">
      <c r="A26" s="2"/>
      <c r="B26" s="2"/>
      <c r="C26" s="2"/>
      <c r="D26" s="2"/>
      <c r="E26" s="2"/>
      <c r="F26" s="2"/>
    </row>
  </sheetData>
  <mergeCells count="2">
    <mergeCell ref="A1:F1"/>
    <mergeCell ref="A20:F20"/>
  </mergeCells>
  <pageMargins left="0.75" right="0.75" top="1" bottom="1" header="0.5" footer="0.5"/>
  <pageSetup scale="86" orientation="landscape"/>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28"/>
  <sheetViews>
    <sheetView zoomScale="75" zoomScaleNormal="75" zoomScalePageLayoutView="75" workbookViewId="0">
      <pane xSplit="1" ySplit="4" topLeftCell="B5" activePane="bottomRight" state="frozen"/>
      <selection activeCell="D21" sqref="D21"/>
      <selection pane="topRight" activeCell="D21" sqref="D21"/>
      <selection pane="bottomLeft" activeCell="D21" sqref="D21"/>
      <selection pane="bottomRight" activeCell="C7" sqref="C7:F7"/>
    </sheetView>
  </sheetViews>
  <sheetFormatPr baseColWidth="10" defaultColWidth="8.6640625" defaultRowHeight="15"/>
  <cols>
    <col min="1" max="2" width="31.44140625" style="1" customWidth="1"/>
    <col min="3" max="3" width="23.44140625" style="1" customWidth="1"/>
    <col min="4" max="4" width="25.5546875" style="1" customWidth="1"/>
    <col min="5" max="5" width="27.6640625" style="1" customWidth="1"/>
    <col min="6" max="6" width="23.44140625" style="1" customWidth="1"/>
    <col min="7" max="9" width="8.6640625" style="1"/>
    <col min="10" max="10" width="9" style="1" bestFit="1" customWidth="1"/>
    <col min="11" max="16384" width="8.6640625" style="1"/>
  </cols>
  <sheetData>
    <row r="1" spans="1:12" ht="20.25">
      <c r="A1" s="20"/>
      <c r="B1" s="20"/>
      <c r="C1" s="20"/>
      <c r="D1" s="20"/>
      <c r="E1" s="20"/>
      <c r="F1" s="20"/>
    </row>
    <row r="2" spans="1:12" ht="50.1" customHeight="1">
      <c r="A2" s="175" t="s">
        <v>279</v>
      </c>
      <c r="B2" s="175"/>
      <c r="C2" s="175"/>
      <c r="D2" s="175"/>
      <c r="E2" s="175"/>
      <c r="F2" s="175"/>
    </row>
    <row r="3" spans="1:12" ht="9.9499999999999993" customHeight="1" thickBot="1">
      <c r="A3" s="21"/>
      <c r="B3" s="21"/>
      <c r="C3" s="21"/>
      <c r="D3" s="21"/>
      <c r="E3" s="21"/>
      <c r="F3" s="21"/>
    </row>
    <row r="4" spans="1:12" s="10" customFormat="1" ht="123.95" customHeight="1" thickTop="1">
      <c r="A4" s="98"/>
      <c r="B4" s="98"/>
      <c r="C4" s="98" t="s">
        <v>285</v>
      </c>
      <c r="D4" s="98" t="s">
        <v>404</v>
      </c>
      <c r="E4" s="98" t="s">
        <v>405</v>
      </c>
      <c r="F4" s="98" t="s">
        <v>280</v>
      </c>
      <c r="I4" s="56"/>
      <c r="J4" s="56"/>
      <c r="K4" s="56"/>
      <c r="L4" s="56"/>
    </row>
    <row r="5" spans="1:12" s="10" customFormat="1" ht="17.100000000000001" customHeight="1">
      <c r="A5" s="99"/>
      <c r="B5" s="99"/>
      <c r="C5" s="100"/>
      <c r="D5" s="101"/>
      <c r="E5" s="101"/>
      <c r="F5" s="101"/>
    </row>
    <row r="6" spans="1:12" s="10" customFormat="1" ht="36.950000000000003" customHeight="1">
      <c r="A6" s="99" t="s">
        <v>245</v>
      </c>
      <c r="B6" s="99" t="s">
        <v>247</v>
      </c>
      <c r="C6" s="100"/>
      <c r="D6" s="101"/>
      <c r="E6" s="101"/>
      <c r="F6" s="101"/>
    </row>
    <row r="7" spans="1:12" s="10" customFormat="1" ht="36.950000000000003" customHeight="1">
      <c r="A7" s="102" t="s">
        <v>258</v>
      </c>
      <c r="B7" s="102" t="s">
        <v>251</v>
      </c>
      <c r="C7" s="103">
        <f>datatable4!B2</f>
        <v>160</v>
      </c>
      <c r="D7" s="103">
        <f>datatable4!K2</f>
        <v>86.800003051757813</v>
      </c>
      <c r="E7" s="103">
        <f>datatable4!N2</f>
        <v>43</v>
      </c>
      <c r="F7" s="103">
        <f>datatable4!L2</f>
        <v>24.100000381469727</v>
      </c>
    </row>
    <row r="8" spans="1:12" s="10" customFormat="1" ht="36.950000000000003" customHeight="1">
      <c r="A8" s="102" t="s">
        <v>259</v>
      </c>
      <c r="B8" s="102" t="s">
        <v>252</v>
      </c>
      <c r="C8" s="103">
        <f>datatable4!B3</f>
        <v>97</v>
      </c>
      <c r="D8" s="103">
        <f>datatable4!K3</f>
        <v>36.400001525878906</v>
      </c>
      <c r="E8" s="103">
        <f>datatable4!N3</f>
        <v>9.8999996185302734</v>
      </c>
      <c r="F8" s="103">
        <f>datatable4!L3</f>
        <v>4.3000001907348633</v>
      </c>
    </row>
    <row r="9" spans="1:12" s="10" customFormat="1" ht="36.950000000000003" customHeight="1">
      <c r="A9" s="102" t="s">
        <v>260</v>
      </c>
      <c r="B9" s="102" t="s">
        <v>248</v>
      </c>
      <c r="C9" s="103">
        <f>datatable4!B4</f>
        <v>88.3</v>
      </c>
      <c r="D9" s="103">
        <f>datatable4!K4</f>
        <v>29.600000381469727</v>
      </c>
      <c r="E9" s="103">
        <f>datatable4!N4</f>
        <v>8.1999998092651367</v>
      </c>
      <c r="F9" s="103">
        <f>datatable4!L4</f>
        <v>3.2000000476837158</v>
      </c>
      <c r="H9" s="61"/>
    </row>
    <row r="10" spans="1:12" ht="36.950000000000003" customHeight="1">
      <c r="A10" s="102" t="s">
        <v>261</v>
      </c>
      <c r="B10" s="104" t="s">
        <v>253</v>
      </c>
      <c r="C10" s="103">
        <f>datatable4!B5</f>
        <v>61</v>
      </c>
      <c r="D10" s="103">
        <f>datatable4!K5</f>
        <v>44.200000762939453</v>
      </c>
      <c r="E10" s="103">
        <f>datatable4!N5</f>
        <v>28.600000381469727</v>
      </c>
      <c r="F10" s="103">
        <f>datatable4!L5</f>
        <v>21.299999237060547</v>
      </c>
    </row>
    <row r="11" spans="1:12" ht="36.950000000000003" customHeight="1">
      <c r="A11" s="102" t="s">
        <v>262</v>
      </c>
      <c r="B11" s="105" t="s">
        <v>263</v>
      </c>
      <c r="C11" s="103">
        <f>datatable4!B6</f>
        <v>58.4</v>
      </c>
      <c r="D11" s="103">
        <f>datatable4!K6</f>
        <v>23.5</v>
      </c>
      <c r="E11" s="103">
        <f>datatable4!N6</f>
        <v>8.5</v>
      </c>
      <c r="F11" s="103">
        <f>datatable4!L6</f>
        <v>4</v>
      </c>
      <c r="I11" s="10"/>
    </row>
    <row r="12" spans="1:12" ht="36.950000000000003" customHeight="1">
      <c r="A12" s="102" t="s">
        <v>265</v>
      </c>
      <c r="B12" s="105" t="s">
        <v>254</v>
      </c>
      <c r="C12" s="103">
        <f>datatable4!B7</f>
        <v>53.8</v>
      </c>
      <c r="D12" s="103">
        <f>datatable4!K7</f>
        <v>35.299999237060547</v>
      </c>
      <c r="E12" s="103">
        <f>datatable4!N7</f>
        <v>19.5</v>
      </c>
      <c r="F12" s="103">
        <f>datatable4!L7</f>
        <v>13.300000190734863</v>
      </c>
      <c r="I12" s="10"/>
    </row>
    <row r="13" spans="1:12" ht="36.950000000000003" customHeight="1">
      <c r="A13" s="102" t="s">
        <v>266</v>
      </c>
      <c r="B13" s="105" t="s">
        <v>255</v>
      </c>
      <c r="C13" s="103">
        <f>datatable4!B8</f>
        <v>53.5</v>
      </c>
      <c r="D13" s="103">
        <f>datatable4!K8</f>
        <v>18.899999618530273</v>
      </c>
      <c r="E13" s="103">
        <f>datatable4!N8</f>
        <v>8</v>
      </c>
      <c r="F13" s="103">
        <f>datatable4!L8</f>
        <v>3.5999999046325684</v>
      </c>
      <c r="I13" s="10"/>
      <c r="J13" s="10"/>
      <c r="K13" s="10"/>
    </row>
    <row r="14" spans="1:12" ht="36.950000000000003" customHeight="1">
      <c r="A14" s="102" t="s">
        <v>267</v>
      </c>
      <c r="B14" s="105" t="s">
        <v>249</v>
      </c>
      <c r="C14" s="103">
        <f>datatable4!B9</f>
        <v>53.5</v>
      </c>
      <c r="D14" s="103">
        <f>datatable4!K9</f>
        <v>18.899999618530273</v>
      </c>
      <c r="E14" s="103">
        <f>datatable4!N9</f>
        <v>8</v>
      </c>
      <c r="F14" s="103">
        <f>datatable4!L9</f>
        <v>3.5999999046325684</v>
      </c>
      <c r="I14" s="13"/>
    </row>
    <row r="15" spans="1:12" ht="36.950000000000003" customHeight="1">
      <c r="A15" s="102" t="s">
        <v>268</v>
      </c>
      <c r="B15" s="105" t="s">
        <v>254</v>
      </c>
      <c r="C15" s="103">
        <f>datatable4!B10</f>
        <v>52.4</v>
      </c>
      <c r="D15" s="103">
        <f>datatable4!K10</f>
        <v>34.400001525878906</v>
      </c>
      <c r="E15" s="103">
        <f>datatable4!N10</f>
        <v>19</v>
      </c>
      <c r="F15" s="103">
        <f>datatable4!L10</f>
        <v>13</v>
      </c>
      <c r="I15" s="13"/>
    </row>
    <row r="16" spans="1:12" ht="36.950000000000003" customHeight="1">
      <c r="A16" s="102" t="s">
        <v>284</v>
      </c>
      <c r="B16" s="105" t="s">
        <v>283</v>
      </c>
      <c r="C16" s="103">
        <f>datatable4!B11</f>
        <v>51.8</v>
      </c>
      <c r="D16" s="103">
        <f>datatable4!K11</f>
        <v>24.200000762939453</v>
      </c>
      <c r="E16" s="103">
        <f>datatable4!N11</f>
        <v>11.300000190734863</v>
      </c>
      <c r="F16" s="103">
        <f>datatable4!L11</f>
        <v>5.8000001907348633</v>
      </c>
    </row>
    <row r="17" spans="1:11" ht="36.950000000000003" customHeight="1">
      <c r="A17" s="102" t="s">
        <v>270</v>
      </c>
      <c r="B17" s="105" t="s">
        <v>257</v>
      </c>
      <c r="C17" s="103">
        <f>datatable4!B12</f>
        <v>45.2</v>
      </c>
      <c r="D17" s="103">
        <f>datatable4!K12</f>
        <v>15.100000381469727</v>
      </c>
      <c r="E17" s="103">
        <f>datatable4!N12</f>
        <v>5</v>
      </c>
      <c r="F17" s="103">
        <f>datatable4!L12</f>
        <v>2</v>
      </c>
    </row>
    <row r="18" spans="1:11" ht="36.950000000000003" customHeight="1">
      <c r="A18" s="102" t="s">
        <v>282</v>
      </c>
      <c r="B18" s="105"/>
      <c r="C18" s="103"/>
      <c r="D18" s="106"/>
      <c r="E18" s="106"/>
      <c r="F18" s="106"/>
      <c r="I18" s="13"/>
    </row>
    <row r="19" spans="1:11" ht="36.950000000000003" customHeight="1">
      <c r="A19" s="102" t="s">
        <v>281</v>
      </c>
      <c r="B19" s="105"/>
      <c r="C19" s="103">
        <v>942.49999999999989</v>
      </c>
      <c r="D19" s="103">
        <v>433.9000072479248</v>
      </c>
      <c r="E19" s="103">
        <v>195.70000028610229</v>
      </c>
      <c r="F19" s="103">
        <v>111.29999995231628</v>
      </c>
      <c r="I19" s="13"/>
      <c r="J19" s="10"/>
      <c r="K19" s="10"/>
    </row>
    <row r="20" spans="1:11" ht="7.5" customHeight="1" thickBot="1">
      <c r="A20" s="23"/>
      <c r="B20" s="23"/>
      <c r="C20" s="23"/>
      <c r="D20" s="23"/>
      <c r="E20" s="23"/>
      <c r="F20" s="23"/>
    </row>
    <row r="21" spans="1:11" ht="21" thickTop="1">
      <c r="A21" s="24"/>
      <c r="B21" s="24"/>
      <c r="C21" s="24"/>
      <c r="D21" s="24"/>
      <c r="E21" s="24"/>
      <c r="F21" s="24"/>
    </row>
    <row r="22" spans="1:11" ht="128.1" customHeight="1">
      <c r="A22" s="167"/>
      <c r="B22" s="167"/>
      <c r="C22" s="167"/>
      <c r="D22" s="167"/>
      <c r="E22" s="167"/>
      <c r="F22" s="167"/>
    </row>
    <row r="23" spans="1:11">
      <c r="A23" s="3"/>
      <c r="B23" s="3"/>
      <c r="C23" s="3"/>
      <c r="D23" s="3"/>
      <c r="E23" s="3"/>
      <c r="F23" s="3"/>
    </row>
    <row r="24" spans="1:11">
      <c r="A24" s="3"/>
      <c r="B24" s="3"/>
      <c r="C24" s="3"/>
      <c r="D24" s="3"/>
      <c r="E24" s="3"/>
      <c r="F24" s="3"/>
    </row>
    <row r="25" spans="1:11">
      <c r="A25" s="3"/>
      <c r="B25" s="3"/>
      <c r="C25" s="3"/>
      <c r="D25" s="3"/>
      <c r="E25" s="3"/>
      <c r="F25" s="3"/>
    </row>
    <row r="26" spans="1:11">
      <c r="A26" s="3"/>
      <c r="B26" s="3"/>
      <c r="C26" s="3"/>
      <c r="D26" s="3"/>
      <c r="E26" s="3"/>
      <c r="F26" s="3"/>
    </row>
    <row r="27" spans="1:11">
      <c r="A27" s="3"/>
      <c r="B27" s="3"/>
      <c r="C27" s="3"/>
      <c r="D27" s="3"/>
      <c r="E27" s="3"/>
      <c r="F27" s="3"/>
    </row>
    <row r="28" spans="1:11">
      <c r="A28" s="2"/>
      <c r="B28" s="2"/>
      <c r="C28" s="2"/>
      <c r="D28" s="2"/>
      <c r="E28" s="2"/>
      <c r="F28" s="2"/>
    </row>
  </sheetData>
  <mergeCells count="2">
    <mergeCell ref="A2:F2"/>
    <mergeCell ref="A22:F22"/>
  </mergeCells>
  <phoneticPr fontId="41" type="noConversion"/>
  <pageMargins left="1.5" right="0" top="0" bottom="1" header="0.5" footer="0.5"/>
  <pageSetup scale="70" orientation="landscape"/>
  <extLst>
    <ext xmlns:mx="http://schemas.microsoft.com/office/mac/excel/2008/main" uri="{64002731-A6B0-56B0-2670-7721B7C09600}">
      <mx:PLV Mode="0" OnePage="0" WScale="7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5"/>
  <sheetViews>
    <sheetView workbookViewId="0">
      <pane xSplit="1" ySplit="4" topLeftCell="B5" activePane="bottomRight" state="frozen"/>
      <selection activeCell="E6" sqref="E6"/>
      <selection pane="topRight" activeCell="E6" sqref="E6"/>
      <selection pane="bottomLeft" activeCell="E6" sqref="E6"/>
      <selection pane="bottomRight" activeCell="B34" sqref="B34"/>
    </sheetView>
  </sheetViews>
  <sheetFormatPr baseColWidth="10" defaultColWidth="8.6640625" defaultRowHeight="15"/>
  <cols>
    <col min="1" max="1" width="17.5546875" style="1" customWidth="1"/>
    <col min="2" max="2" width="26.33203125" style="1" customWidth="1"/>
    <col min="3" max="5" width="20.5546875" style="1" customWidth="1"/>
    <col min="6" max="16384" width="8.6640625" style="1"/>
  </cols>
  <sheetData>
    <row r="1" spans="1:8" ht="20.25">
      <c r="A1" s="20"/>
      <c r="B1" s="20"/>
      <c r="C1" s="20"/>
      <c r="D1" s="20"/>
      <c r="E1" s="20"/>
    </row>
    <row r="2" spans="1:8" ht="33" customHeight="1">
      <c r="A2" s="164" t="s">
        <v>87</v>
      </c>
      <c r="B2" s="164"/>
      <c r="C2" s="164"/>
      <c r="D2" s="164"/>
      <c r="E2" s="164"/>
    </row>
    <row r="3" spans="1:8" ht="9.9499999999999993" customHeight="1" thickBot="1">
      <c r="A3" s="21"/>
      <c r="B3" s="21"/>
      <c r="C3" s="21"/>
      <c r="D3" s="21"/>
      <c r="E3" s="21"/>
    </row>
    <row r="4" spans="1:8" s="10" customFormat="1" ht="102.95" customHeight="1" thickTop="1">
      <c r="A4" s="22"/>
      <c r="B4" s="22"/>
      <c r="C4" s="22" t="s">
        <v>86</v>
      </c>
      <c r="D4" s="22" t="s">
        <v>76</v>
      </c>
      <c r="E4" s="22" t="s">
        <v>66</v>
      </c>
    </row>
    <row r="5" spans="1:8" s="10" customFormat="1" ht="27.95" customHeight="1">
      <c r="A5" s="26" t="s">
        <v>67</v>
      </c>
      <c r="B5" s="26"/>
      <c r="C5" s="48">
        <v>88.662475860130897</v>
      </c>
      <c r="D5" s="49">
        <f t="shared" ref="D5:D23" si="0">C5/C$5</f>
        <v>1</v>
      </c>
      <c r="E5" s="49">
        <f>C5/17.638</f>
        <v>5.0267873829306549</v>
      </c>
    </row>
    <row r="6" spans="1:8" s="10" customFormat="1" ht="27.95" customHeight="1">
      <c r="A6" s="26" t="s">
        <v>68</v>
      </c>
      <c r="B6" s="26"/>
      <c r="C6" s="48">
        <f>C7+C8+C9+C12+C15</f>
        <v>107.70413971367689</v>
      </c>
      <c r="D6" s="49">
        <f t="shared" si="0"/>
        <v>1.2147657582175473</v>
      </c>
      <c r="E6" s="49">
        <f t="shared" ref="E6" si="1">C6/17.638</f>
        <v>6.106369186624157</v>
      </c>
    </row>
    <row r="7" spans="1:8" ht="27.95" customHeight="1">
      <c r="A7" s="27"/>
      <c r="B7" s="27" t="s">
        <v>11</v>
      </c>
      <c r="C7" s="47">
        <v>32.438436681650494</v>
      </c>
      <c r="D7" s="25">
        <f t="shared" si="0"/>
        <v>0.36586432272457187</v>
      </c>
      <c r="E7" s="25">
        <f>C7/17.638</f>
        <v>1.8391221613363471</v>
      </c>
    </row>
    <row r="8" spans="1:8" ht="27.95" customHeight="1">
      <c r="A8" s="28"/>
      <c r="B8" s="28" t="s">
        <v>71</v>
      </c>
      <c r="C8" s="47">
        <v>9.6979414548879994</v>
      </c>
      <c r="D8" s="25">
        <f t="shared" si="0"/>
        <v>0.10938044940440131</v>
      </c>
      <c r="E8" s="25">
        <f t="shared" ref="E8:E18" si="2">C8/17.638</f>
        <v>0.54983226300532928</v>
      </c>
      <c r="H8" s="13"/>
    </row>
    <row r="9" spans="1:8" ht="27.95" customHeight="1">
      <c r="A9" s="28"/>
      <c r="B9" s="28" t="s">
        <v>69</v>
      </c>
      <c r="C9" s="47">
        <v>18.581545148317915</v>
      </c>
      <c r="D9" s="25">
        <f t="shared" si="0"/>
        <v>0.2095762042290715</v>
      </c>
      <c r="E9" s="25">
        <f t="shared" si="2"/>
        <v>1.0534950191811947</v>
      </c>
      <c r="H9" s="13"/>
    </row>
    <row r="10" spans="1:8" ht="27.95" customHeight="1">
      <c r="A10" s="28"/>
      <c r="B10" s="28" t="s">
        <v>77</v>
      </c>
      <c r="C10" s="47">
        <v>13.640995148317913</v>
      </c>
      <c r="D10" s="25">
        <f t="shared" si="0"/>
        <v>0.15385308176863011</v>
      </c>
      <c r="E10" s="25">
        <f t="shared" si="2"/>
        <v>0.77338673025954818</v>
      </c>
      <c r="H10" s="13"/>
    </row>
    <row r="11" spans="1:8" ht="27.95" customHeight="1">
      <c r="A11" s="46"/>
      <c r="B11" s="28" t="s">
        <v>78</v>
      </c>
      <c r="C11" s="47">
        <f>C9-C10</f>
        <v>4.9405500000000018</v>
      </c>
      <c r="D11" s="25">
        <f t="shared" si="0"/>
        <v>5.5723122460441379E-2</v>
      </c>
      <c r="E11" s="25">
        <f t="shared" si="2"/>
        <v>0.28010828892164652</v>
      </c>
      <c r="H11" s="13"/>
    </row>
    <row r="12" spans="1:8" ht="27.95" customHeight="1">
      <c r="A12" s="28"/>
      <c r="B12" s="28" t="s">
        <v>70</v>
      </c>
      <c r="C12" s="47">
        <v>16.100894070639988</v>
      </c>
      <c r="D12" s="25">
        <f t="shared" si="0"/>
        <v>0.18159761403505001</v>
      </c>
      <c r="E12" s="25">
        <f t="shared" si="2"/>
        <v>0.91285259500170013</v>
      </c>
      <c r="H12" s="13"/>
    </row>
    <row r="13" spans="1:8" ht="27.95" customHeight="1">
      <c r="A13" s="28"/>
      <c r="B13" s="28" t="s">
        <v>80</v>
      </c>
      <c r="C13" s="47">
        <f>C12-C14</f>
        <v>14.890121027616487</v>
      </c>
      <c r="D13" s="25">
        <f t="shared" si="0"/>
        <v>0.16794163351705105</v>
      </c>
      <c r="E13" s="25">
        <f t="shared" si="2"/>
        <v>0.84420688443227609</v>
      </c>
      <c r="H13" s="13"/>
    </row>
    <row r="14" spans="1:8" ht="27.95" customHeight="1">
      <c r="A14" s="28"/>
      <c r="B14" s="28" t="s">
        <v>81</v>
      </c>
      <c r="C14" s="47">
        <v>1.2107730430235</v>
      </c>
      <c r="D14" s="25">
        <f t="shared" si="0"/>
        <v>1.3655980517998953E-2</v>
      </c>
      <c r="E14" s="25">
        <f t="shared" si="2"/>
        <v>6.8645710569423965E-2</v>
      </c>
      <c r="H14" s="13"/>
    </row>
    <row r="15" spans="1:8" ht="27.95" customHeight="1">
      <c r="A15" s="28"/>
      <c r="B15" s="28" t="s">
        <v>72</v>
      </c>
      <c r="C15" s="47">
        <v>30.885322358180492</v>
      </c>
      <c r="D15" s="25">
        <f t="shared" si="0"/>
        <v>0.34834716782445257</v>
      </c>
      <c r="E15" s="25">
        <f t="shared" si="2"/>
        <v>1.7510671480995854</v>
      </c>
      <c r="H15" s="13"/>
    </row>
    <row r="16" spans="1:8" ht="27.95" customHeight="1">
      <c r="A16" s="28"/>
      <c r="B16" s="28" t="s">
        <v>82</v>
      </c>
      <c r="C16" s="47">
        <v>16.968111743010997</v>
      </c>
      <c r="D16" s="25">
        <f t="shared" si="0"/>
        <v>0.19137872677702986</v>
      </c>
      <c r="E16" s="25">
        <f t="shared" si="2"/>
        <v>0.96202016912410682</v>
      </c>
      <c r="H16" s="13"/>
    </row>
    <row r="17" spans="1:8" ht="27.95" customHeight="1">
      <c r="A17" s="28"/>
      <c r="B17" s="28" t="s">
        <v>83</v>
      </c>
      <c r="C17" s="47">
        <v>8.8188643504999984</v>
      </c>
      <c r="D17" s="25">
        <f t="shared" si="0"/>
        <v>9.9465577347649978E-2</v>
      </c>
      <c r="E17" s="25">
        <f t="shared" si="2"/>
        <v>0.49999230924708005</v>
      </c>
      <c r="H17" s="13"/>
    </row>
    <row r="18" spans="1:8" ht="27.95" customHeight="1">
      <c r="A18" s="28"/>
      <c r="B18" s="28" t="s">
        <v>84</v>
      </c>
      <c r="C18" s="47">
        <v>5.098346264669499</v>
      </c>
      <c r="D18" s="25">
        <f t="shared" si="0"/>
        <v>5.7502863699772755E-2</v>
      </c>
      <c r="E18" s="25">
        <f t="shared" si="2"/>
        <v>0.28905466972839883</v>
      </c>
      <c r="H18" s="13"/>
    </row>
    <row r="19" spans="1:8" ht="27.95" customHeight="1">
      <c r="A19" s="26" t="s">
        <v>79</v>
      </c>
      <c r="B19" s="28"/>
      <c r="C19" s="48">
        <v>19.041663853545998</v>
      </c>
      <c r="D19" s="49">
        <f t="shared" si="0"/>
        <v>0.21476575821754731</v>
      </c>
      <c r="E19" s="49">
        <f>C19/17.638</f>
        <v>1.0795818036935025</v>
      </c>
      <c r="H19" s="13"/>
    </row>
    <row r="20" spans="1:8" ht="27.95" customHeight="1">
      <c r="A20" s="28"/>
      <c r="B20" s="28" t="s">
        <v>73</v>
      </c>
      <c r="C20" s="47">
        <v>14.284952411355498</v>
      </c>
      <c r="D20" s="25">
        <f t="shared" si="0"/>
        <v>0.16111610095222992</v>
      </c>
      <c r="E20" s="25">
        <f t="shared" ref="E20:E23" si="3">C20/17.638</f>
        <v>0.809896383453651</v>
      </c>
      <c r="H20" s="13"/>
    </row>
    <row r="21" spans="1:8" ht="27.95" customHeight="1">
      <c r="A21" s="28"/>
      <c r="B21" s="28" t="s">
        <v>75</v>
      </c>
      <c r="C21" s="47">
        <f>1.6</f>
        <v>1.6</v>
      </c>
      <c r="D21" s="25">
        <f t="shared" si="0"/>
        <v>1.8045965719749053E-2</v>
      </c>
      <c r="E21" s="25">
        <f t="shared" si="3"/>
        <v>9.0713232792833651E-2</v>
      </c>
      <c r="H21" s="13"/>
    </row>
    <row r="22" spans="1:8" ht="27.95" customHeight="1">
      <c r="A22" s="28"/>
      <c r="B22" s="28" t="s">
        <v>85</v>
      </c>
      <c r="C22" s="47">
        <v>2.4709713496579995</v>
      </c>
      <c r="D22" s="25">
        <f t="shared" si="0"/>
        <v>2.7869415169006442E-2</v>
      </c>
      <c r="E22" s="25">
        <f t="shared" si="3"/>
        <v>0.14009362454121779</v>
      </c>
      <c r="H22" s="13"/>
    </row>
    <row r="23" spans="1:8" ht="27.95" customHeight="1">
      <c r="A23" s="28"/>
      <c r="B23" s="28" t="s">
        <v>74</v>
      </c>
      <c r="C23" s="47">
        <f>C19-C20-C21-C22</f>
        <v>0.68574009253250079</v>
      </c>
      <c r="D23" s="25">
        <f t="shared" si="0"/>
        <v>7.7342763765619075E-3</v>
      </c>
      <c r="E23" s="25">
        <f t="shared" si="3"/>
        <v>3.8878562905800017E-2</v>
      </c>
      <c r="H23" s="13"/>
    </row>
    <row r="24" spans="1:8" ht="7.5" customHeight="1" thickBot="1">
      <c r="A24" s="23"/>
      <c r="B24" s="23"/>
      <c r="C24" s="23"/>
      <c r="D24" s="23"/>
      <c r="E24" s="23"/>
    </row>
    <row r="25" spans="1:8" ht="21" thickTop="1">
      <c r="A25" s="24"/>
      <c r="B25" s="24"/>
      <c r="C25" s="24"/>
      <c r="D25" s="24"/>
      <c r="E25" s="24"/>
    </row>
    <row r="26" spans="1:8" ht="21" customHeight="1">
      <c r="A26" s="165" t="s">
        <v>88</v>
      </c>
      <c r="B26" s="165"/>
      <c r="C26" s="165"/>
      <c r="D26" s="165"/>
      <c r="E26" s="165"/>
    </row>
    <row r="27" spans="1:8" ht="21" customHeight="1">
      <c r="A27" s="165"/>
      <c r="B27" s="165"/>
      <c r="C27" s="165"/>
      <c r="D27" s="165"/>
      <c r="E27" s="165"/>
    </row>
    <row r="28" spans="1:8" ht="21" customHeight="1">
      <c r="A28" s="165"/>
      <c r="B28" s="165"/>
      <c r="C28" s="165"/>
      <c r="D28" s="165"/>
      <c r="E28" s="165"/>
    </row>
    <row r="29" spans="1:8" ht="21" customHeight="1">
      <c r="A29" s="165"/>
      <c r="B29" s="165"/>
      <c r="C29" s="165"/>
      <c r="D29" s="165"/>
      <c r="E29" s="165"/>
    </row>
    <row r="30" spans="1:8">
      <c r="A30" s="3"/>
      <c r="B30" s="3"/>
      <c r="C30" s="3"/>
      <c r="D30" s="3"/>
      <c r="E30" s="3"/>
    </row>
    <row r="31" spans="1:8">
      <c r="A31" s="3"/>
      <c r="B31" s="3"/>
      <c r="C31" s="3"/>
      <c r="D31" s="3"/>
      <c r="E31" s="3"/>
    </row>
    <row r="32" spans="1:8">
      <c r="A32" s="3"/>
      <c r="B32" s="3"/>
      <c r="C32" s="3"/>
      <c r="D32" s="3"/>
      <c r="E32" s="3"/>
    </row>
    <row r="33" spans="1:5">
      <c r="A33" s="3"/>
      <c r="B33" s="3"/>
      <c r="C33" s="3"/>
      <c r="D33" s="3"/>
      <c r="E33" s="3"/>
    </row>
    <row r="34" spans="1:5">
      <c r="A34" s="3"/>
      <c r="B34" s="3"/>
      <c r="C34" s="3"/>
      <c r="D34" s="3"/>
      <c r="E34" s="3"/>
    </row>
    <row r="35" spans="1:5">
      <c r="A35" s="2"/>
      <c r="B35" s="2"/>
      <c r="C35" s="2"/>
      <c r="D35" s="2"/>
      <c r="E35" s="2"/>
    </row>
  </sheetData>
  <mergeCells count="2">
    <mergeCell ref="A2:E2"/>
    <mergeCell ref="A26:E29"/>
  </mergeCells>
  <phoneticPr fontId="41" type="noConversion"/>
  <pageMargins left="0.75" right="0.75" top="1" bottom="1" header="0.5" footer="0.5"/>
  <pageSetup scale="68"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K28"/>
  <sheetViews>
    <sheetView zoomScale="75" zoomScaleNormal="75" zoomScalePageLayoutView="75" workbookViewId="0">
      <pane xSplit="1" ySplit="4" topLeftCell="B5" activePane="bottomRight" state="frozen"/>
      <selection activeCell="D21" sqref="D21"/>
      <selection pane="topRight" activeCell="D21" sqref="D21"/>
      <selection pane="bottomLeft" activeCell="D21" sqref="D21"/>
      <selection pane="bottomRight" activeCell="H16" sqref="H16"/>
    </sheetView>
  </sheetViews>
  <sheetFormatPr baseColWidth="10" defaultColWidth="8.6640625" defaultRowHeight="15"/>
  <cols>
    <col min="1" max="2" width="31.44140625" style="1" customWidth="1"/>
    <col min="3" max="3" width="23.44140625" style="1" customWidth="1"/>
    <col min="4" max="4" width="25.5546875" style="1" customWidth="1"/>
    <col min="5" max="5" width="27.6640625" style="1" customWidth="1"/>
    <col min="6" max="8" width="8.6640625" style="1"/>
    <col min="9" max="9" width="9" style="1" bestFit="1" customWidth="1"/>
    <col min="10" max="16384" width="8.6640625" style="1"/>
  </cols>
  <sheetData>
    <row r="1" spans="1:11" ht="20.25">
      <c r="A1" s="20"/>
      <c r="B1" s="20"/>
      <c r="C1" s="20"/>
      <c r="D1" s="20"/>
      <c r="E1" s="20"/>
    </row>
    <row r="2" spans="1:11" ht="50.1" customHeight="1">
      <c r="A2" s="175" t="s">
        <v>407</v>
      </c>
      <c r="B2" s="175"/>
      <c r="C2" s="175"/>
      <c r="D2" s="175"/>
      <c r="E2" s="175"/>
    </row>
    <row r="3" spans="1:11" ht="9.9499999999999993" customHeight="1" thickBot="1">
      <c r="A3" s="21"/>
      <c r="B3" s="21"/>
      <c r="C3" s="21"/>
      <c r="D3" s="21"/>
      <c r="E3" s="21"/>
    </row>
    <row r="4" spans="1:11" s="10" customFormat="1" ht="123.95" customHeight="1" thickTop="1">
      <c r="A4" s="98"/>
      <c r="B4" s="98"/>
      <c r="C4" s="98" t="s">
        <v>285</v>
      </c>
      <c r="D4" s="98" t="s">
        <v>404</v>
      </c>
      <c r="E4" s="98" t="s">
        <v>405</v>
      </c>
      <c r="H4" s="56"/>
      <c r="I4" s="56"/>
      <c r="J4" s="56"/>
      <c r="K4" s="56"/>
    </row>
    <row r="5" spans="1:11" s="10" customFormat="1" ht="17.100000000000001" customHeight="1">
      <c r="A5" s="99"/>
      <c r="B5" s="99"/>
      <c r="C5" s="100"/>
      <c r="D5" s="101"/>
      <c r="E5" s="101"/>
    </row>
    <row r="6" spans="1:11" s="10" customFormat="1" ht="36.950000000000003" customHeight="1">
      <c r="A6" s="99" t="s">
        <v>245</v>
      </c>
      <c r="B6" s="99" t="s">
        <v>247</v>
      </c>
      <c r="C6" s="100"/>
      <c r="D6" s="101"/>
      <c r="E6" s="101"/>
    </row>
    <row r="7" spans="1:11" s="10" customFormat="1" ht="36.950000000000003" customHeight="1">
      <c r="A7" s="102" t="s">
        <v>258</v>
      </c>
      <c r="B7" s="102" t="s">
        <v>251</v>
      </c>
      <c r="C7" s="103">
        <f>datatable4!B2</f>
        <v>160</v>
      </c>
      <c r="D7" s="103">
        <f>datatable4!K2</f>
        <v>86.800003051757813</v>
      </c>
      <c r="E7" s="103">
        <f>datatable4!N2</f>
        <v>43</v>
      </c>
      <c r="F7" s="103"/>
    </row>
    <row r="8" spans="1:11" s="10" customFormat="1" ht="36.950000000000003" customHeight="1">
      <c r="A8" s="102" t="s">
        <v>259</v>
      </c>
      <c r="B8" s="102" t="s">
        <v>252</v>
      </c>
      <c r="C8" s="103">
        <f>datatable4!B3</f>
        <v>97</v>
      </c>
      <c r="D8" s="103">
        <f>datatable4!K3</f>
        <v>36.400001525878906</v>
      </c>
      <c r="E8" s="103">
        <f>datatable4!N3</f>
        <v>9.8999996185302734</v>
      </c>
    </row>
    <row r="9" spans="1:11" s="10" customFormat="1" ht="36.950000000000003" customHeight="1">
      <c r="A9" s="102" t="s">
        <v>260</v>
      </c>
      <c r="B9" s="102" t="s">
        <v>248</v>
      </c>
      <c r="C9" s="103">
        <f>datatable4!B4</f>
        <v>88.3</v>
      </c>
      <c r="D9" s="103">
        <f>datatable4!K4</f>
        <v>29.600000381469727</v>
      </c>
      <c r="E9" s="103">
        <f>datatable4!N4</f>
        <v>8.1999998092651367</v>
      </c>
      <c r="G9" s="61"/>
    </row>
    <row r="10" spans="1:11" ht="36.950000000000003" customHeight="1">
      <c r="A10" s="102" t="s">
        <v>261</v>
      </c>
      <c r="B10" s="104" t="s">
        <v>253</v>
      </c>
      <c r="C10" s="103">
        <f>datatable4!B5</f>
        <v>61</v>
      </c>
      <c r="D10" s="103">
        <f>datatable4!K5</f>
        <v>44.200000762939453</v>
      </c>
      <c r="E10" s="103">
        <f>datatable4!N5</f>
        <v>28.600000381469727</v>
      </c>
    </row>
    <row r="11" spans="1:11" ht="36.950000000000003" customHeight="1">
      <c r="A11" s="102" t="s">
        <v>262</v>
      </c>
      <c r="B11" s="105" t="s">
        <v>263</v>
      </c>
      <c r="C11" s="103">
        <f>datatable4!B6</f>
        <v>58.4</v>
      </c>
      <c r="D11" s="103">
        <f>datatable4!K6</f>
        <v>23.5</v>
      </c>
      <c r="E11" s="103">
        <f>datatable4!N6</f>
        <v>8.5</v>
      </c>
      <c r="H11" s="10"/>
    </row>
    <row r="12" spans="1:11" ht="36.950000000000003" customHeight="1">
      <c r="A12" s="102" t="s">
        <v>265</v>
      </c>
      <c r="B12" s="105" t="s">
        <v>254</v>
      </c>
      <c r="C12" s="103">
        <f>datatable4!B7</f>
        <v>53.8</v>
      </c>
      <c r="D12" s="103">
        <f>datatable4!K7</f>
        <v>35.299999237060547</v>
      </c>
      <c r="E12" s="103">
        <f>datatable4!N7</f>
        <v>19.5</v>
      </c>
      <c r="H12" s="10"/>
    </row>
    <row r="13" spans="1:11" ht="36.950000000000003" customHeight="1">
      <c r="A13" s="102" t="s">
        <v>266</v>
      </c>
      <c r="B13" s="105" t="s">
        <v>255</v>
      </c>
      <c r="C13" s="103">
        <f>datatable4!B8</f>
        <v>53.5</v>
      </c>
      <c r="D13" s="103">
        <f>datatable4!K8</f>
        <v>18.899999618530273</v>
      </c>
      <c r="E13" s="103">
        <f>datatable4!N8</f>
        <v>8</v>
      </c>
      <c r="H13" s="10"/>
      <c r="I13" s="10"/>
      <c r="J13" s="10"/>
    </row>
    <row r="14" spans="1:11" ht="36.950000000000003" customHeight="1">
      <c r="A14" s="102" t="s">
        <v>267</v>
      </c>
      <c r="B14" s="105" t="s">
        <v>249</v>
      </c>
      <c r="C14" s="103">
        <f>datatable4!B9</f>
        <v>53.5</v>
      </c>
      <c r="D14" s="103">
        <f>datatable4!K9</f>
        <v>18.899999618530273</v>
      </c>
      <c r="E14" s="103">
        <f>datatable4!N9</f>
        <v>8</v>
      </c>
      <c r="H14" s="13"/>
    </row>
    <row r="15" spans="1:11" ht="36.950000000000003" customHeight="1">
      <c r="A15" s="102" t="s">
        <v>268</v>
      </c>
      <c r="B15" s="105" t="s">
        <v>254</v>
      </c>
      <c r="C15" s="103">
        <f>datatable4!B10</f>
        <v>52.4</v>
      </c>
      <c r="D15" s="103">
        <f>datatable4!K10</f>
        <v>34.400001525878906</v>
      </c>
      <c r="E15" s="103">
        <f>datatable4!N10</f>
        <v>19</v>
      </c>
      <c r="H15" s="13"/>
    </row>
    <row r="16" spans="1:11" ht="36.950000000000003" customHeight="1">
      <c r="A16" s="102" t="s">
        <v>284</v>
      </c>
      <c r="B16" s="105" t="s">
        <v>283</v>
      </c>
      <c r="C16" s="103">
        <f>datatable4!B11</f>
        <v>51.8</v>
      </c>
      <c r="D16" s="103">
        <f>datatable4!K11</f>
        <v>24.200000762939453</v>
      </c>
      <c r="E16" s="103">
        <f>datatable4!N11</f>
        <v>11.300000190734863</v>
      </c>
    </row>
    <row r="17" spans="1:10" ht="36.950000000000003" customHeight="1">
      <c r="A17" s="102" t="s">
        <v>270</v>
      </c>
      <c r="B17" s="105" t="s">
        <v>257</v>
      </c>
      <c r="C17" s="103">
        <f>datatable4!B12</f>
        <v>45.2</v>
      </c>
      <c r="D17" s="103">
        <f>datatable4!K12</f>
        <v>15.100000381469727</v>
      </c>
      <c r="E17" s="103">
        <f>datatable4!N12</f>
        <v>5</v>
      </c>
    </row>
    <row r="18" spans="1:10" ht="36.950000000000003" customHeight="1">
      <c r="A18" s="102" t="s">
        <v>282</v>
      </c>
      <c r="B18" s="105"/>
      <c r="C18" s="103"/>
      <c r="D18" s="106"/>
      <c r="E18" s="106"/>
      <c r="H18" s="13"/>
    </row>
    <row r="19" spans="1:10" ht="36.950000000000003" customHeight="1">
      <c r="A19" s="102" t="s">
        <v>281</v>
      </c>
      <c r="B19" s="105"/>
      <c r="C19" s="103">
        <v>942.49999999999989</v>
      </c>
      <c r="D19" s="103">
        <v>433.9000072479248</v>
      </c>
      <c r="E19" s="103">
        <v>195.70000028610229</v>
      </c>
      <c r="H19" s="13"/>
      <c r="I19" s="10"/>
      <c r="J19" s="10"/>
    </row>
    <row r="20" spans="1:10" ht="7.5" customHeight="1" thickBot="1">
      <c r="A20" s="23"/>
      <c r="B20" s="23"/>
      <c r="C20" s="23"/>
      <c r="D20" s="23"/>
      <c r="E20" s="23"/>
    </row>
    <row r="21" spans="1:10" ht="21" thickTop="1">
      <c r="A21" s="24"/>
      <c r="B21" s="24"/>
      <c r="C21" s="24"/>
      <c r="D21" s="24"/>
      <c r="E21" s="24"/>
    </row>
    <row r="22" spans="1:10" ht="128.1" customHeight="1">
      <c r="A22" s="167"/>
      <c r="B22" s="167"/>
      <c r="C22" s="167"/>
      <c r="D22" s="167"/>
      <c r="E22" s="167"/>
    </row>
    <row r="23" spans="1:10">
      <c r="A23" s="3"/>
      <c r="B23" s="3"/>
      <c r="C23" s="3"/>
      <c r="D23" s="3"/>
      <c r="E23" s="3"/>
    </row>
    <row r="24" spans="1:10">
      <c r="A24" s="3"/>
      <c r="B24" s="3"/>
      <c r="C24" s="3"/>
      <c r="D24" s="3"/>
      <c r="E24" s="3"/>
    </row>
    <row r="25" spans="1:10">
      <c r="A25" s="3"/>
      <c r="B25" s="3"/>
      <c r="C25" s="3"/>
      <c r="D25" s="3"/>
      <c r="E25" s="3"/>
    </row>
    <row r="26" spans="1:10">
      <c r="A26" s="3"/>
      <c r="B26" s="3"/>
      <c r="C26" s="3"/>
      <c r="D26" s="3"/>
      <c r="E26" s="3"/>
    </row>
    <row r="27" spans="1:10">
      <c r="A27" s="3"/>
      <c r="B27" s="3"/>
      <c r="C27" s="3"/>
      <c r="D27" s="3"/>
      <c r="E27" s="3"/>
    </row>
    <row r="28" spans="1:10">
      <c r="A28" s="2"/>
      <c r="B28" s="2"/>
      <c r="C28" s="2"/>
      <c r="D28" s="2"/>
      <c r="E28" s="2"/>
    </row>
  </sheetData>
  <mergeCells count="2">
    <mergeCell ref="A2:E2"/>
    <mergeCell ref="A22:E22"/>
  </mergeCells>
  <phoneticPr fontId="41" type="noConversion"/>
  <pageMargins left="1.5" right="0" top="0" bottom="1" header="0.5" footer="0.5"/>
  <pageSetup scale="58" orientation="landscape"/>
  <extLst>
    <ext xmlns:mx="http://schemas.microsoft.com/office/mac/excel/2008/main" uri="{64002731-A6B0-56B0-2670-7721B7C09600}">
      <mx:PLV Mode="0" OnePage="0" WScale="7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1"/>
  <sheetViews>
    <sheetView zoomScale="115" zoomScaleNormal="115" zoomScalePageLayoutView="115" workbookViewId="0">
      <selection activeCell="A3" sqref="A3"/>
    </sheetView>
  </sheetViews>
  <sheetFormatPr baseColWidth="10" defaultColWidth="8.6640625" defaultRowHeight="15"/>
  <cols>
    <col min="1" max="1" width="43.109375" style="1" customWidth="1"/>
    <col min="2" max="2" width="18.44140625" style="1" customWidth="1"/>
    <col min="3" max="6" width="19.109375" style="1" customWidth="1"/>
    <col min="7" max="16384" width="8.6640625" style="1"/>
  </cols>
  <sheetData>
    <row r="1" spans="1:11" ht="20.25">
      <c r="A1" s="20"/>
      <c r="B1" s="20"/>
      <c r="C1" s="20"/>
      <c r="D1" s="20"/>
      <c r="E1" s="20"/>
      <c r="F1" s="20"/>
    </row>
    <row r="2" spans="1:11" ht="33" customHeight="1">
      <c r="A2" s="168" t="s">
        <v>445</v>
      </c>
      <c r="B2" s="168"/>
      <c r="C2" s="168"/>
      <c r="D2" s="168"/>
      <c r="E2" s="168"/>
      <c r="F2" s="168"/>
    </row>
    <row r="3" spans="1:11" ht="9.9499999999999993" customHeight="1" thickBot="1">
      <c r="A3" s="21"/>
      <c r="B3" s="21"/>
      <c r="C3" s="21"/>
      <c r="D3" s="21"/>
      <c r="E3" s="21"/>
      <c r="F3" s="21"/>
      <c r="H3" s="135"/>
    </row>
    <row r="4" spans="1:11" s="10" customFormat="1" ht="123.95" customHeight="1" thickTop="1">
      <c r="A4" s="22" t="s">
        <v>349</v>
      </c>
      <c r="B4" s="22" t="s">
        <v>348</v>
      </c>
      <c r="C4" s="22" t="s">
        <v>347</v>
      </c>
      <c r="D4" s="22" t="s">
        <v>350</v>
      </c>
      <c r="E4" s="22" t="s">
        <v>355</v>
      </c>
      <c r="F4" s="22" t="s">
        <v>354</v>
      </c>
      <c r="H4" s="136"/>
      <c r="I4" s="56"/>
      <c r="J4" s="56"/>
      <c r="K4" s="56"/>
    </row>
    <row r="5" spans="1:11" s="10" customFormat="1" ht="17.100000000000001" customHeight="1">
      <c r="A5" s="139" t="s">
        <v>320</v>
      </c>
      <c r="B5" s="139" t="s">
        <v>321</v>
      </c>
      <c r="C5" s="139" t="s">
        <v>322</v>
      </c>
      <c r="D5" s="139" t="s">
        <v>323</v>
      </c>
      <c r="E5" s="139" t="s">
        <v>352</v>
      </c>
      <c r="F5" s="139" t="s">
        <v>353</v>
      </c>
    </row>
    <row r="6" spans="1:11" s="10" customFormat="1" ht="33" customHeight="1">
      <c r="A6" s="26" t="s">
        <v>344</v>
      </c>
      <c r="B6" s="26"/>
      <c r="C6" s="48"/>
      <c r="D6" s="48"/>
      <c r="E6" s="48"/>
      <c r="F6" s="49"/>
    </row>
    <row r="7" spans="1:11" s="10" customFormat="1" ht="33" customHeight="1">
      <c r="A7" s="55" t="s">
        <v>360</v>
      </c>
      <c r="B7" s="26"/>
      <c r="C7" s="48"/>
      <c r="D7" s="48"/>
      <c r="E7" s="48"/>
      <c r="F7" s="49"/>
    </row>
    <row r="8" spans="1:11" s="10" customFormat="1" ht="27.95" customHeight="1">
      <c r="A8" s="55" t="s">
        <v>366</v>
      </c>
      <c r="B8" s="130">
        <v>0.01</v>
      </c>
      <c r="C8" s="129">
        <v>101551</v>
      </c>
      <c r="D8" s="129">
        <v>3664</v>
      </c>
      <c r="E8" s="47">
        <v>6.03</v>
      </c>
      <c r="F8" s="57">
        <f>E8/D8</f>
        <v>1.6457423580786027E-3</v>
      </c>
    </row>
    <row r="9" spans="1:11" s="10" customFormat="1" ht="24.95" customHeight="1">
      <c r="A9" s="55" t="s">
        <v>358</v>
      </c>
      <c r="B9" s="130">
        <v>0.02</v>
      </c>
      <c r="C9" s="129">
        <v>71020</v>
      </c>
      <c r="D9" s="129">
        <v>6203</v>
      </c>
      <c r="E9" s="47">
        <v>72.03</v>
      </c>
      <c r="F9" s="57">
        <f t="shared" ref="F9:F16" si="0">E9/D9</f>
        <v>1.1612123166209899E-2</v>
      </c>
    </row>
    <row r="10" spans="1:11" s="10" customFormat="1" ht="27.95" customHeight="1">
      <c r="A10" s="55" t="s">
        <v>359</v>
      </c>
      <c r="B10" s="130">
        <v>0.03</v>
      </c>
      <c r="C10" s="129">
        <v>6094</v>
      </c>
      <c r="D10" s="129">
        <v>1747</v>
      </c>
      <c r="E10" s="47">
        <v>35.18</v>
      </c>
      <c r="F10" s="57">
        <f t="shared" si="0"/>
        <v>2.0137378362907844E-2</v>
      </c>
      <c r="H10" s="61"/>
    </row>
    <row r="11" spans="1:11" ht="27.95" customHeight="1">
      <c r="A11" s="55" t="s">
        <v>361</v>
      </c>
      <c r="B11" s="131">
        <v>0.04</v>
      </c>
      <c r="C11" s="129">
        <v>2519</v>
      </c>
      <c r="D11" s="129">
        <v>1568</v>
      </c>
      <c r="E11" s="47">
        <v>43.6</v>
      </c>
      <c r="F11" s="57">
        <f t="shared" si="0"/>
        <v>2.7806122448979592E-2</v>
      </c>
    </row>
    <row r="12" spans="1:11" ht="27.95" customHeight="1">
      <c r="A12" s="55" t="s">
        <v>362</v>
      </c>
      <c r="B12" s="131">
        <v>0.05</v>
      </c>
      <c r="C12" s="129">
        <v>909</v>
      </c>
      <c r="D12" s="129">
        <v>1069</v>
      </c>
      <c r="E12" s="47">
        <v>38.9</v>
      </c>
      <c r="F12" s="57">
        <f t="shared" si="0"/>
        <v>3.6389148737137507E-2</v>
      </c>
      <c r="I12" s="10"/>
    </row>
    <row r="13" spans="1:11" ht="27.95" customHeight="1">
      <c r="A13" s="55" t="s">
        <v>363</v>
      </c>
      <c r="B13" s="131">
        <v>0.06</v>
      </c>
      <c r="C13" s="129">
        <v>203</v>
      </c>
      <c r="D13" s="129">
        <v>649</v>
      </c>
      <c r="E13" s="47">
        <v>30.7</v>
      </c>
      <c r="F13" s="57">
        <f t="shared" si="0"/>
        <v>4.7303543913713407E-2</v>
      </c>
      <c r="I13" s="10"/>
    </row>
    <row r="14" spans="1:11" ht="27.95" customHeight="1">
      <c r="A14" s="55" t="s">
        <v>364</v>
      </c>
      <c r="B14" s="131">
        <v>7.0000000000000007E-2</v>
      </c>
      <c r="C14" s="129">
        <v>67</v>
      </c>
      <c r="D14" s="129">
        <v>441</v>
      </c>
      <c r="E14" s="47">
        <v>24.6</v>
      </c>
      <c r="F14" s="57">
        <f t="shared" si="0"/>
        <v>5.5782312925170073E-2</v>
      </c>
      <c r="I14" s="10"/>
      <c r="J14" s="10"/>
    </row>
    <row r="15" spans="1:11" ht="27.95" customHeight="1">
      <c r="A15" s="55" t="s">
        <v>357</v>
      </c>
      <c r="B15" s="131">
        <v>0.08</v>
      </c>
      <c r="C15" s="129">
        <v>36</v>
      </c>
      <c r="D15" s="129">
        <v>1129</v>
      </c>
      <c r="E15" s="47">
        <v>83.33</v>
      </c>
      <c r="F15" s="57">
        <f t="shared" si="0"/>
        <v>7.3808680248007089E-2</v>
      </c>
      <c r="I15" s="13"/>
    </row>
    <row r="16" spans="1:11" ht="27.95" customHeight="1">
      <c r="A16" s="26" t="s">
        <v>343</v>
      </c>
      <c r="B16" s="134"/>
      <c r="C16" s="137">
        <f>SUM(C8:C15)</f>
        <v>182399</v>
      </c>
      <c r="D16" s="137">
        <f>SUM(D8:D15)</f>
        <v>16470</v>
      </c>
      <c r="E16" s="48">
        <f>SUM(E8:E15)</f>
        <v>334.37</v>
      </c>
      <c r="F16" s="138">
        <f t="shared" si="0"/>
        <v>2.0301760777170615E-2</v>
      </c>
      <c r="I16" s="13"/>
    </row>
    <row r="17" spans="1:9" ht="27.95" customHeight="1">
      <c r="A17" s="55"/>
      <c r="B17" s="132"/>
      <c r="C17" s="47"/>
      <c r="D17" s="47"/>
      <c r="E17" s="47"/>
      <c r="F17" s="57"/>
    </row>
    <row r="18" spans="1:9" ht="27.95" customHeight="1">
      <c r="A18" s="26" t="s">
        <v>356</v>
      </c>
      <c r="B18" s="133"/>
      <c r="C18" s="48"/>
      <c r="D18" s="48"/>
      <c r="E18" s="48"/>
      <c r="F18" s="49"/>
    </row>
    <row r="19" spans="1:9" ht="27.95" customHeight="1">
      <c r="A19" s="55" t="s">
        <v>351</v>
      </c>
      <c r="B19" s="133"/>
      <c r="C19" s="48"/>
      <c r="D19" s="48"/>
      <c r="E19" s="48"/>
      <c r="F19" s="49"/>
    </row>
    <row r="20" spans="1:9" ht="27.95" customHeight="1">
      <c r="A20" s="55" t="s">
        <v>345</v>
      </c>
      <c r="B20" s="130">
        <v>0.02</v>
      </c>
      <c r="C20" s="129">
        <v>69205</v>
      </c>
      <c r="D20" s="129">
        <v>9286</v>
      </c>
      <c r="E20" s="47">
        <v>116.5</v>
      </c>
      <c r="F20" s="57">
        <f t="shared" ref="F20:F22" si="1">E20/D20</f>
        <v>1.2545767822528538E-2</v>
      </c>
      <c r="I20" s="13"/>
    </row>
    <row r="21" spans="1:9" ht="27.95" customHeight="1">
      <c r="A21" s="55" t="s">
        <v>346</v>
      </c>
      <c r="B21" s="130">
        <v>0.03</v>
      </c>
      <c r="C21" s="129">
        <v>982</v>
      </c>
      <c r="D21" s="129">
        <v>3147.2</v>
      </c>
      <c r="E21" s="47">
        <v>83.61</v>
      </c>
      <c r="F21" s="57">
        <f t="shared" si="1"/>
        <v>2.6566471784443317E-2</v>
      </c>
      <c r="I21" s="13"/>
    </row>
    <row r="22" spans="1:9" ht="27.95" customHeight="1">
      <c r="A22" s="26" t="s">
        <v>343</v>
      </c>
      <c r="B22" s="46"/>
      <c r="C22" s="137">
        <f>SUM(C20:C21)</f>
        <v>70187</v>
      </c>
      <c r="D22" s="137">
        <f>SUM(D20:D21)</f>
        <v>12433.2</v>
      </c>
      <c r="E22" s="48">
        <f>SUM(E20:E21)</f>
        <v>200.11</v>
      </c>
      <c r="F22" s="138">
        <f t="shared" si="1"/>
        <v>1.6094810668210918E-2</v>
      </c>
      <c r="I22" s="13"/>
    </row>
    <row r="23" spans="1:9" ht="7.5" customHeight="1" thickBot="1">
      <c r="A23" s="23"/>
      <c r="B23" s="23"/>
      <c r="C23" s="23"/>
      <c r="D23" s="23"/>
      <c r="E23" s="23"/>
      <c r="F23" s="23"/>
    </row>
    <row r="24" spans="1:9" ht="21" thickTop="1">
      <c r="A24" s="24"/>
      <c r="B24" s="24"/>
      <c r="C24" s="24"/>
      <c r="D24" s="24"/>
      <c r="E24" s="24"/>
      <c r="F24" s="24"/>
    </row>
    <row r="25" spans="1:9" ht="171.95" customHeight="1">
      <c r="A25" s="167" t="s">
        <v>365</v>
      </c>
      <c r="B25" s="167"/>
      <c r="C25" s="167"/>
      <c r="D25" s="167"/>
      <c r="E25" s="167"/>
      <c r="F25" s="167"/>
    </row>
    <row r="26" spans="1:9">
      <c r="A26" s="3"/>
      <c r="B26" s="3"/>
      <c r="C26" s="3"/>
      <c r="D26" s="3"/>
      <c r="E26" s="3"/>
      <c r="F26" s="3"/>
    </row>
    <row r="27" spans="1:9">
      <c r="A27" s="3"/>
      <c r="B27" s="3"/>
      <c r="C27" s="3"/>
      <c r="D27" s="3"/>
      <c r="E27" s="3"/>
      <c r="F27" s="3"/>
    </row>
    <row r="28" spans="1:9">
      <c r="A28" s="3"/>
      <c r="B28" s="3"/>
      <c r="C28" s="3"/>
      <c r="D28" s="3"/>
      <c r="E28" s="3"/>
      <c r="F28" s="3"/>
    </row>
    <row r="29" spans="1:9">
      <c r="A29" s="3"/>
      <c r="B29" s="3"/>
      <c r="C29" s="3"/>
      <c r="D29" s="3"/>
      <c r="E29" s="3"/>
      <c r="F29" s="3"/>
    </row>
    <row r="30" spans="1:9">
      <c r="A30" s="3"/>
      <c r="B30" s="3"/>
      <c r="C30" s="3"/>
      <c r="D30" s="3"/>
      <c r="E30" s="3"/>
      <c r="F30" s="3"/>
    </row>
    <row r="31" spans="1:9">
      <c r="A31" s="2"/>
      <c r="B31" s="2"/>
      <c r="C31" s="2"/>
      <c r="D31" s="2"/>
      <c r="E31" s="2"/>
      <c r="F31" s="2"/>
    </row>
  </sheetData>
  <mergeCells count="2">
    <mergeCell ref="A2:F2"/>
    <mergeCell ref="A25:F25"/>
  </mergeCells>
  <pageMargins left="0.75" right="0.75" top="1" bottom="1" header="0.5" footer="0.5"/>
  <pageSetup scale="48" orientation="portrai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3366FF"/>
  </sheetPr>
  <dimension ref="A1"/>
  <sheetViews>
    <sheetView workbookViewId="0">
      <selection activeCell="A2" sqref="A2"/>
    </sheetView>
  </sheetViews>
  <sheetFormatPr baseColWidth="10" defaultRowHeight="15"/>
  <sheetData>
    <row r="1" spans="1:1">
      <c r="A1" t="s">
        <v>442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3366FF"/>
  </sheetPr>
  <dimension ref="A1"/>
  <sheetViews>
    <sheetView workbookViewId="0">
      <selection activeCell="A2" sqref="A2"/>
    </sheetView>
  </sheetViews>
  <sheetFormatPr baseColWidth="10" defaultRowHeight="15"/>
  <sheetData>
    <row r="1" spans="1:1">
      <c r="A1" t="s">
        <v>446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AA111"/>
  <sheetViews>
    <sheetView workbookViewId="0">
      <pane xSplit="1" ySplit="4" topLeftCell="B86" activePane="bottomRight" state="frozen"/>
      <selection pane="topRight" activeCell="B1" sqref="B1"/>
      <selection pane="bottomLeft" activeCell="A5" sqref="A5"/>
      <selection pane="bottomRight" activeCell="J90" sqref="J90"/>
    </sheetView>
  </sheetViews>
  <sheetFormatPr baseColWidth="10" defaultRowHeight="15"/>
  <cols>
    <col min="9" max="9" width="3.109375" customWidth="1"/>
    <col min="22" max="22" width="10.6640625" customWidth="1"/>
  </cols>
  <sheetData>
    <row r="1" spans="1:27" ht="15.75">
      <c r="B1" s="170" t="s">
        <v>25</v>
      </c>
      <c r="C1" s="170"/>
      <c r="D1" s="170"/>
      <c r="E1" s="170"/>
      <c r="F1" s="29"/>
      <c r="G1" s="29"/>
      <c r="J1" s="170" t="s">
        <v>26</v>
      </c>
      <c r="K1" s="170"/>
      <c r="L1" s="170"/>
      <c r="M1" s="170"/>
      <c r="N1" s="170"/>
      <c r="O1" s="170"/>
      <c r="P1" s="170"/>
      <c r="Q1" s="170"/>
      <c r="R1" s="170"/>
      <c r="S1" s="170"/>
      <c r="T1" s="170"/>
      <c r="U1" s="170"/>
      <c r="V1" s="170"/>
      <c r="W1" s="170"/>
    </row>
    <row r="2" spans="1:27" ht="63.95" customHeight="1">
      <c r="B2" s="32"/>
      <c r="C2" s="32"/>
      <c r="D2" s="32"/>
      <c r="E2" s="32"/>
      <c r="F2" s="32"/>
      <c r="G2" s="32"/>
      <c r="J2" s="176" t="s">
        <v>16</v>
      </c>
      <c r="K2" s="177"/>
      <c r="L2" s="177"/>
      <c r="M2" s="177"/>
      <c r="N2" s="176" t="s">
        <v>17</v>
      </c>
      <c r="O2" s="177"/>
      <c r="P2" s="177"/>
      <c r="Q2" s="177"/>
      <c r="R2" s="177"/>
      <c r="S2" s="177"/>
      <c r="T2" s="177"/>
      <c r="U2" s="177"/>
      <c r="V2" s="176" t="s">
        <v>20</v>
      </c>
      <c r="W2" s="176"/>
      <c r="X2" s="176" t="s">
        <v>30</v>
      </c>
      <c r="Y2" s="176"/>
      <c r="Z2" s="176" t="s">
        <v>31</v>
      </c>
      <c r="AA2" s="176"/>
    </row>
    <row r="3" spans="1:27" ht="30">
      <c r="J3" s="178" t="s">
        <v>12</v>
      </c>
      <c r="K3" s="177"/>
      <c r="L3" s="179" t="s">
        <v>27</v>
      </c>
      <c r="M3" s="177"/>
      <c r="N3" s="178" t="s">
        <v>12</v>
      </c>
      <c r="O3" s="177"/>
      <c r="P3" s="179" t="s">
        <v>27</v>
      </c>
      <c r="Q3" s="177"/>
      <c r="R3" s="179" t="s">
        <v>28</v>
      </c>
      <c r="S3" s="177"/>
      <c r="T3" s="179" t="s">
        <v>29</v>
      </c>
      <c r="U3" s="177"/>
      <c r="V3" s="31" t="s">
        <v>21</v>
      </c>
      <c r="W3" s="31" t="s">
        <v>22</v>
      </c>
      <c r="X3" s="34" t="s">
        <v>21</v>
      </c>
      <c r="Y3" s="34" t="s">
        <v>22</v>
      </c>
      <c r="Z3" s="34" t="s">
        <v>21</v>
      </c>
      <c r="AA3" s="34" t="s">
        <v>22</v>
      </c>
    </row>
    <row r="4" spans="1:27" ht="31.5">
      <c r="B4" s="11" t="s">
        <v>7</v>
      </c>
      <c r="C4" s="11" t="s">
        <v>9</v>
      </c>
      <c r="D4" s="11" t="s">
        <v>8</v>
      </c>
      <c r="E4" s="12" t="s">
        <v>10</v>
      </c>
      <c r="F4" s="12" t="s">
        <v>14</v>
      </c>
      <c r="G4" s="12" t="s">
        <v>15</v>
      </c>
      <c r="H4" s="12" t="s">
        <v>18</v>
      </c>
      <c r="J4" s="18" t="s">
        <v>0</v>
      </c>
      <c r="K4" s="17" t="s">
        <v>13</v>
      </c>
      <c r="L4" s="18" t="s">
        <v>0</v>
      </c>
      <c r="M4" s="17" t="s">
        <v>13</v>
      </c>
      <c r="N4" s="18" t="s">
        <v>0</v>
      </c>
      <c r="O4" s="17" t="s">
        <v>13</v>
      </c>
      <c r="P4" s="18" t="s">
        <v>0</v>
      </c>
      <c r="Q4" s="17" t="s">
        <v>13</v>
      </c>
      <c r="R4" s="18" t="s">
        <v>0</v>
      </c>
      <c r="S4" s="17" t="s">
        <v>13</v>
      </c>
      <c r="T4" s="18" t="s">
        <v>0</v>
      </c>
      <c r="U4" s="17" t="s">
        <v>13</v>
      </c>
      <c r="V4" s="33"/>
      <c r="W4" s="33"/>
    </row>
    <row r="5" spans="1:27">
      <c r="A5" s="4">
        <v>1913</v>
      </c>
      <c r="D5" s="5"/>
      <c r="V5" s="15">
        <v>0.25537876288412448</v>
      </c>
      <c r="W5" s="15"/>
      <c r="X5" s="15">
        <v>0.30002355800197222</v>
      </c>
      <c r="Y5" s="15"/>
      <c r="Z5" s="15"/>
      <c r="AA5" s="15"/>
    </row>
    <row r="6" spans="1:27">
      <c r="A6" s="4">
        <v>1914</v>
      </c>
      <c r="D6" s="5"/>
      <c r="V6" s="15">
        <v>0.26237236753001991</v>
      </c>
      <c r="W6" s="15"/>
      <c r="X6" s="15">
        <v>0.30823977036600775</v>
      </c>
      <c r="Y6" s="15"/>
      <c r="Z6" s="15"/>
      <c r="AA6" s="15"/>
    </row>
    <row r="7" spans="1:27">
      <c r="A7" s="4">
        <v>1915</v>
      </c>
      <c r="D7" s="5"/>
      <c r="V7" s="15">
        <v>0.27881993389181514</v>
      </c>
      <c r="W7" s="15"/>
      <c r="X7" s="15">
        <v>0.32754368374579895</v>
      </c>
      <c r="Y7" s="15"/>
      <c r="Z7" s="15"/>
      <c r="AA7" s="15"/>
    </row>
    <row r="8" spans="1:27">
      <c r="A8" s="4">
        <v>1916</v>
      </c>
      <c r="D8" s="5">
        <v>0.38123857466074784</v>
      </c>
      <c r="F8" s="5">
        <v>0.21032349350707746</v>
      </c>
      <c r="V8" s="15">
        <v>0.28148661824547982</v>
      </c>
      <c r="W8" s="15"/>
      <c r="X8" s="15">
        <v>0.31635666025629916</v>
      </c>
      <c r="Y8" s="15"/>
      <c r="Z8" s="15"/>
      <c r="AA8" s="15"/>
    </row>
    <row r="9" spans="1:27">
      <c r="A9" s="4">
        <v>1917</v>
      </c>
      <c r="D9" s="5">
        <v>0.35582571615570979</v>
      </c>
      <c r="F9" s="5">
        <v>0.1930617677130195</v>
      </c>
      <c r="V9" s="15">
        <v>0.22750688630723578</v>
      </c>
      <c r="W9" s="15"/>
      <c r="X9" s="15">
        <v>0.26958244619155924</v>
      </c>
      <c r="Y9" s="15"/>
      <c r="Z9" s="15"/>
      <c r="AA9" s="15"/>
    </row>
    <row r="10" spans="1:27">
      <c r="A10" s="4">
        <v>1918</v>
      </c>
      <c r="D10" s="5">
        <v>0.36796973063664856</v>
      </c>
      <c r="F10" s="5">
        <v>0.2001935012818723</v>
      </c>
      <c r="V10" s="15">
        <v>0.17813302152090554</v>
      </c>
      <c r="W10" s="15"/>
      <c r="X10" s="15">
        <v>0.21268414068732489</v>
      </c>
      <c r="Y10" s="15"/>
      <c r="Z10" s="15">
        <v>0.40862096677786131</v>
      </c>
      <c r="AA10" s="15"/>
    </row>
    <row r="11" spans="1:27">
      <c r="A11" s="4">
        <v>1919</v>
      </c>
      <c r="D11" s="5">
        <v>0.39929102418218571</v>
      </c>
      <c r="F11" s="5">
        <v>0.22391072618485405</v>
      </c>
      <c r="V11" s="15">
        <v>0.18715440612656786</v>
      </c>
      <c r="W11" s="15"/>
      <c r="X11" s="15">
        <v>0.22156293901032337</v>
      </c>
      <c r="Y11" s="15"/>
      <c r="Z11" s="15">
        <v>0.42438016731967404</v>
      </c>
      <c r="AA11" s="15"/>
    </row>
    <row r="12" spans="1:27">
      <c r="A12" s="4">
        <v>1920</v>
      </c>
      <c r="D12" s="5">
        <v>0.37605256764663453</v>
      </c>
      <c r="F12" s="5">
        <v>0.2035975724370869</v>
      </c>
      <c r="V12" s="15">
        <v>0.15496284934486865</v>
      </c>
      <c r="W12" s="15"/>
      <c r="X12" s="15">
        <v>0.19112318714268381</v>
      </c>
      <c r="Y12" s="15"/>
      <c r="Z12" s="15">
        <v>0.3579981641369947</v>
      </c>
      <c r="AA12" s="15"/>
    </row>
    <row r="13" spans="1:27">
      <c r="A13" s="4">
        <v>1921</v>
      </c>
      <c r="D13" s="5">
        <v>0.35219585464328051</v>
      </c>
      <c r="F13" s="5">
        <v>0.17538132687475763</v>
      </c>
      <c r="V13" s="15">
        <v>0.1595360258557125</v>
      </c>
      <c r="W13" s="15"/>
      <c r="X13" s="15">
        <v>0.19115067779783931</v>
      </c>
      <c r="Y13" s="15"/>
      <c r="Z13" s="15">
        <v>0.32050879241988689</v>
      </c>
      <c r="AA13" s="15"/>
    </row>
    <row r="14" spans="1:27">
      <c r="A14" s="4">
        <v>1922</v>
      </c>
      <c r="D14" s="5">
        <v>0.36020428129399923</v>
      </c>
      <c r="F14" s="5">
        <v>0.17554727402142212</v>
      </c>
      <c r="V14" s="15">
        <v>0.18860104748008971</v>
      </c>
      <c r="W14" s="15"/>
      <c r="X14" s="15">
        <v>0.21096078248866343</v>
      </c>
      <c r="Y14" s="15"/>
      <c r="Z14" s="15">
        <v>0.37154728771116718</v>
      </c>
      <c r="AA14" s="15"/>
    </row>
    <row r="15" spans="1:27">
      <c r="A15" s="4">
        <v>1923</v>
      </c>
      <c r="D15" s="5">
        <v>0.3521836043792112</v>
      </c>
      <c r="F15" s="5">
        <v>0.1779831901669536</v>
      </c>
      <c r="V15" s="15">
        <v>0.15109266891045472</v>
      </c>
      <c r="W15" s="15"/>
      <c r="X15" s="15">
        <v>0.16834233803981574</v>
      </c>
      <c r="Y15" s="15"/>
      <c r="Z15" s="15">
        <v>0.31228649271519493</v>
      </c>
      <c r="AA15" s="15"/>
    </row>
    <row r="16" spans="1:27">
      <c r="A16" s="4">
        <v>1924</v>
      </c>
      <c r="D16" s="5">
        <v>0.36695348112975446</v>
      </c>
      <c r="F16" s="5">
        <v>0.18995039106969278</v>
      </c>
      <c r="V16" s="15">
        <v>0.16774583159421469</v>
      </c>
      <c r="W16" s="15"/>
      <c r="X16" s="15">
        <v>0.18224019295646596</v>
      </c>
      <c r="Y16" s="15"/>
      <c r="Z16" s="15">
        <v>0.33840829726362931</v>
      </c>
      <c r="AA16" s="15"/>
    </row>
    <row r="17" spans="1:27">
      <c r="A17" s="4">
        <v>1925</v>
      </c>
      <c r="D17" s="5">
        <v>0.36019942989585452</v>
      </c>
      <c r="F17" s="5">
        <v>0.18454118261476538</v>
      </c>
      <c r="V17" s="15">
        <v>0.2273224614245179</v>
      </c>
      <c r="W17" s="15"/>
      <c r="X17" s="15">
        <v>0.22534786386951408</v>
      </c>
      <c r="Y17" s="15"/>
      <c r="Z17" s="15">
        <v>0.42739942734224545</v>
      </c>
      <c r="AA17" s="15"/>
    </row>
    <row r="18" spans="1:27">
      <c r="A18" s="4">
        <v>1926</v>
      </c>
      <c r="D18" s="5">
        <v>0.3514713862281586</v>
      </c>
      <c r="F18" s="5">
        <v>0.18409556282227008</v>
      </c>
      <c r="V18" s="15">
        <v>0.23150319550940865</v>
      </c>
      <c r="W18" s="15"/>
      <c r="X18" s="15">
        <v>0.23968304741082339</v>
      </c>
      <c r="Y18" s="15"/>
      <c r="Z18" s="15">
        <v>0.45303040031965414</v>
      </c>
      <c r="AA18" s="15"/>
    </row>
    <row r="19" spans="1:27">
      <c r="A19" s="4">
        <v>1927</v>
      </c>
      <c r="D19" s="5">
        <v>0.3920609971482385</v>
      </c>
      <c r="F19" s="5">
        <v>0.21276796168152778</v>
      </c>
      <c r="V19" s="15">
        <v>0.25581582505087141</v>
      </c>
      <c r="W19" s="15"/>
      <c r="X19" s="15">
        <v>0.26065959696255603</v>
      </c>
      <c r="Y19" s="15"/>
      <c r="Z19" s="15">
        <v>0.48557986694313809</v>
      </c>
      <c r="AA19" s="15"/>
    </row>
    <row r="20" spans="1:27">
      <c r="A20" s="4">
        <v>1928</v>
      </c>
      <c r="D20" s="5">
        <v>0.3649708603301221</v>
      </c>
      <c r="F20" s="5">
        <v>0.19703247120687042</v>
      </c>
      <c r="V20" s="15">
        <v>0.30942534304176594</v>
      </c>
      <c r="W20" s="15"/>
      <c r="X20" s="15">
        <v>0.29030741140865551</v>
      </c>
      <c r="Y20" s="15"/>
      <c r="Z20" s="15">
        <v>0.51539973011465445</v>
      </c>
      <c r="AA20" s="15"/>
    </row>
    <row r="21" spans="1:27">
      <c r="A21" s="4">
        <v>1929</v>
      </c>
      <c r="D21" s="5">
        <v>0.36761600508551645</v>
      </c>
      <c r="F21" s="5">
        <v>0.20803988296610507</v>
      </c>
      <c r="V21" s="15">
        <v>0.30103493847958501</v>
      </c>
      <c r="W21" s="15"/>
      <c r="X21" s="15">
        <v>0.27254001875045425</v>
      </c>
      <c r="Y21" s="15"/>
      <c r="Z21" s="15">
        <v>0.48682834702311278</v>
      </c>
      <c r="AA21" s="15"/>
    </row>
    <row r="22" spans="1:27">
      <c r="A22" s="4">
        <v>1930</v>
      </c>
      <c r="D22" s="5">
        <v>0.4029236184190606</v>
      </c>
      <c r="F22" s="5">
        <v>0.22854969528269478</v>
      </c>
      <c r="V22" s="15">
        <v>0.22214803182857662</v>
      </c>
      <c r="W22" s="15"/>
      <c r="X22" s="15">
        <v>0.24511428236691338</v>
      </c>
      <c r="Y22" s="15"/>
      <c r="Z22" s="15">
        <v>0.45358176113284998</v>
      </c>
      <c r="AA22" s="15"/>
    </row>
    <row r="23" spans="1:27">
      <c r="A23" s="4">
        <v>1931</v>
      </c>
      <c r="D23" s="5">
        <v>0.34703806951647004</v>
      </c>
      <c r="F23" s="5">
        <v>0.18772936559326778</v>
      </c>
      <c r="V23" s="15">
        <v>0.20312507413212785</v>
      </c>
      <c r="W23" s="15"/>
      <c r="X23" s="15">
        <v>0.23341428163549222</v>
      </c>
      <c r="Y23" s="15"/>
      <c r="Z23" s="15">
        <v>0.42981700925606064</v>
      </c>
      <c r="AA23" s="15"/>
    </row>
    <row r="24" spans="1:27">
      <c r="A24" s="4">
        <v>1932</v>
      </c>
      <c r="D24" s="5">
        <v>0.28398384570196605</v>
      </c>
      <c r="F24" s="5">
        <v>0.14682046954465383</v>
      </c>
      <c r="V24" s="15">
        <v>0.22788089123075406</v>
      </c>
      <c r="W24" s="15"/>
      <c r="X24" s="15">
        <v>0.26503865907125346</v>
      </c>
      <c r="Y24" s="15"/>
      <c r="Z24" s="15">
        <v>0.46022938062980789</v>
      </c>
      <c r="AA24" s="15"/>
    </row>
    <row r="25" spans="1:27">
      <c r="A25" s="4">
        <v>1933</v>
      </c>
      <c r="D25" s="5">
        <v>0.30307277779173186</v>
      </c>
      <c r="F25" s="5">
        <v>0.16276816486333748</v>
      </c>
      <c r="V25" s="15">
        <v>0.23891516468486285</v>
      </c>
      <c r="W25" s="15"/>
      <c r="X25" s="15">
        <v>0.26132826311926444</v>
      </c>
      <c r="Y25" s="15"/>
      <c r="Z25" s="15">
        <v>0.47879469106949279</v>
      </c>
      <c r="AA25" s="15"/>
    </row>
    <row r="26" spans="1:27">
      <c r="A26" s="4">
        <v>1934</v>
      </c>
      <c r="D26" s="5">
        <v>0.28086417360530319</v>
      </c>
      <c r="F26" s="5">
        <v>0.14938467130710367</v>
      </c>
      <c r="V26" s="15">
        <v>0.21598087393535351</v>
      </c>
      <c r="W26" s="15"/>
      <c r="X26" s="15">
        <v>0.24654271989678225</v>
      </c>
      <c r="Y26" s="15"/>
      <c r="Z26" s="15">
        <v>0.49920389200794191</v>
      </c>
      <c r="AA26" s="15"/>
    </row>
    <row r="27" spans="1:27">
      <c r="A27" s="4">
        <v>1935</v>
      </c>
      <c r="D27" s="5">
        <v>0.27774183395198487</v>
      </c>
      <c r="F27" s="5">
        <v>0.14980726930283697</v>
      </c>
      <c r="V27" s="15">
        <v>0.2109019626393458</v>
      </c>
      <c r="W27" s="15"/>
      <c r="X27" s="15">
        <v>0.23290614406984272</v>
      </c>
      <c r="Y27" s="15"/>
      <c r="Z27" s="15">
        <v>0.50257756693248246</v>
      </c>
      <c r="AA27" s="15"/>
    </row>
    <row r="28" spans="1:27">
      <c r="A28" s="4">
        <v>1936</v>
      </c>
      <c r="D28" s="5">
        <v>0.29701659342295689</v>
      </c>
      <c r="F28" s="5">
        <v>0.16633205294283657</v>
      </c>
      <c r="V28" s="15">
        <v>0.23465001196476074</v>
      </c>
      <c r="W28" s="15"/>
      <c r="X28" s="15">
        <v>0.26161745075095522</v>
      </c>
      <c r="Y28" s="15"/>
      <c r="Z28" s="15">
        <v>0.5033537872823648</v>
      </c>
      <c r="AA28" s="15"/>
    </row>
    <row r="29" spans="1:27">
      <c r="A29" s="4">
        <v>1937</v>
      </c>
      <c r="D29" s="5">
        <v>0.2696785690776784</v>
      </c>
      <c r="F29" s="5">
        <v>0.14218218987945735</v>
      </c>
      <c r="V29" s="15">
        <v>0.20805716842212538</v>
      </c>
      <c r="W29" s="15"/>
      <c r="X29" s="15">
        <v>0.23740348635577224</v>
      </c>
      <c r="Y29" s="15"/>
      <c r="Z29" s="15">
        <v>0.48002819812071684</v>
      </c>
      <c r="AA29" s="15"/>
    </row>
    <row r="30" spans="1:27">
      <c r="A30" s="4">
        <v>1938</v>
      </c>
      <c r="D30" s="5">
        <v>0.270649522788525</v>
      </c>
      <c r="F30" s="5">
        <v>0.14132549295409963</v>
      </c>
      <c r="V30" s="15">
        <v>0.18942236968077414</v>
      </c>
      <c r="W30" s="15"/>
      <c r="X30" s="15">
        <v>0.19646465899942145</v>
      </c>
      <c r="Y30" s="15"/>
      <c r="Z30" s="15">
        <v>0.40545275965494676</v>
      </c>
      <c r="AA30" s="15"/>
    </row>
    <row r="31" spans="1:27">
      <c r="A31" s="4">
        <v>1939</v>
      </c>
      <c r="D31" s="5">
        <v>0.25950806942538057</v>
      </c>
      <c r="F31" s="5">
        <v>0.13183532155900107</v>
      </c>
      <c r="V31" s="15">
        <v>0.19100388543271329</v>
      </c>
      <c r="W31" s="15"/>
      <c r="X31" s="15">
        <v>0.21292164360366839</v>
      </c>
      <c r="Y31" s="15"/>
      <c r="Z31" s="15">
        <v>0.43034658972794243</v>
      </c>
      <c r="AA31" s="15"/>
    </row>
    <row r="32" spans="1:27">
      <c r="A32" s="4">
        <v>1940</v>
      </c>
      <c r="D32" s="5">
        <v>0.25269242935318348</v>
      </c>
      <c r="F32" s="5">
        <v>0.1242309018593872</v>
      </c>
      <c r="V32" s="15">
        <v>0.18383628168056679</v>
      </c>
      <c r="W32" s="15"/>
      <c r="X32" s="15">
        <v>0.20313653570177478</v>
      </c>
      <c r="Y32" s="15"/>
      <c r="Z32" s="15">
        <v>0.37832323901284298</v>
      </c>
      <c r="AA32" s="15"/>
    </row>
    <row r="33" spans="1:27">
      <c r="A33" s="4">
        <v>1941</v>
      </c>
      <c r="D33" s="5">
        <v>0.25304868054492291</v>
      </c>
      <c r="F33" s="5">
        <v>0.12347145713548077</v>
      </c>
      <c r="V33" s="15">
        <v>0.17986982833155296</v>
      </c>
      <c r="W33" s="15"/>
      <c r="X33" s="15">
        <v>0.19391141319761648</v>
      </c>
      <c r="Y33" s="15"/>
      <c r="Z33" s="15">
        <v>0.32055543528147329</v>
      </c>
      <c r="AA33" s="15"/>
    </row>
    <row r="34" spans="1:27">
      <c r="A34" s="4">
        <v>1942</v>
      </c>
      <c r="D34" s="5">
        <v>0.23739337861608611</v>
      </c>
      <c r="F34" s="5">
        <v>0.11312962745480268</v>
      </c>
      <c r="V34" s="15">
        <v>0.16435900598039807</v>
      </c>
      <c r="W34" s="15"/>
      <c r="X34" s="15">
        <v>0.18063244034961345</v>
      </c>
      <c r="Y34" s="15"/>
      <c r="Z34" s="15">
        <v>0.27842976867683705</v>
      </c>
      <c r="AA34" s="15"/>
    </row>
    <row r="35" spans="1:27">
      <c r="A35" s="4">
        <v>1943</v>
      </c>
      <c r="D35" s="5">
        <v>0.24261150662292205</v>
      </c>
      <c r="F35" s="5">
        <v>0.10962283491939397</v>
      </c>
      <c r="V35" s="15">
        <v>0.15983635650821382</v>
      </c>
      <c r="W35" s="15"/>
      <c r="X35" s="15">
        <v>0.17042893456703714</v>
      </c>
      <c r="Y35" s="15"/>
      <c r="Z35" s="15">
        <v>0.27127328089477742</v>
      </c>
      <c r="AA35" s="15"/>
    </row>
    <row r="36" spans="1:27">
      <c r="A36" s="4">
        <v>1944</v>
      </c>
      <c r="D36" s="5">
        <v>0.25490494026835603</v>
      </c>
      <c r="F36" s="5">
        <v>0.11397754172372794</v>
      </c>
      <c r="V36" s="15">
        <v>0.14545588763493733</v>
      </c>
      <c r="W36" s="15"/>
      <c r="X36" s="15">
        <v>0.15520333514860543</v>
      </c>
      <c r="Y36" s="15"/>
      <c r="Z36" s="15">
        <v>0.2479932913712804</v>
      </c>
      <c r="AA36" s="15"/>
    </row>
    <row r="37" spans="1:27">
      <c r="A37" s="4">
        <v>1945</v>
      </c>
      <c r="D37" s="5">
        <v>0.24651631972953014</v>
      </c>
      <c r="F37" s="5">
        <v>0.1054041021601055</v>
      </c>
      <c r="V37" s="15">
        <v>0.14717799076577467</v>
      </c>
      <c r="W37" s="15"/>
      <c r="X37" s="15">
        <v>0.14572333748148236</v>
      </c>
      <c r="Y37" s="15"/>
      <c r="Z37" s="15">
        <v>0.25224687667370038</v>
      </c>
      <c r="AA37" s="15"/>
    </row>
    <row r="38" spans="1:27">
      <c r="A38" s="4">
        <v>1946</v>
      </c>
      <c r="D38" s="5">
        <v>0.24491324779217621</v>
      </c>
      <c r="F38" s="5">
        <v>0.10280996648076927</v>
      </c>
      <c r="V38" s="15">
        <v>0.13637358633278407</v>
      </c>
      <c r="W38" s="15"/>
      <c r="X38" s="15">
        <v>0.13252470560714369</v>
      </c>
      <c r="Y38" s="15"/>
      <c r="Z38" s="15">
        <v>0.27482527439689863</v>
      </c>
      <c r="AA38" s="15"/>
    </row>
    <row r="39" spans="1:27">
      <c r="A39" s="4">
        <v>1947</v>
      </c>
      <c r="D39" s="5">
        <v>0.24276518331738128</v>
      </c>
      <c r="F39" s="5">
        <v>0.10260959282959072</v>
      </c>
      <c r="V39" s="15">
        <v>0.13167223622398669</v>
      </c>
      <c r="W39" s="15"/>
      <c r="X39" s="15">
        <v>0.13190102581823571</v>
      </c>
      <c r="Y39" s="15"/>
      <c r="Z39" s="15">
        <v>0.29496935358596094</v>
      </c>
      <c r="AA39" s="15"/>
    </row>
    <row r="40" spans="1:27">
      <c r="A40" s="4">
        <v>1948</v>
      </c>
      <c r="D40" s="5">
        <v>0.23042023368195114</v>
      </c>
      <c r="F40" s="5">
        <v>9.4526551871470244E-2</v>
      </c>
      <c r="V40" s="15">
        <v>0.13882864354651167</v>
      </c>
      <c r="W40" s="15"/>
      <c r="X40" s="15">
        <v>0.14305368336061175</v>
      </c>
      <c r="Y40" s="15"/>
      <c r="Z40" s="15">
        <v>0.31222092460208373</v>
      </c>
      <c r="AA40" s="15"/>
    </row>
    <row r="41" spans="1:27">
      <c r="A41" s="4">
        <v>1949</v>
      </c>
      <c r="D41" s="5">
        <v>0.22589299557005049</v>
      </c>
      <c r="F41" s="5">
        <v>9.0345218768889651E-2</v>
      </c>
      <c r="V41" s="15">
        <v>0.13508014598870208</v>
      </c>
      <c r="W41" s="15"/>
      <c r="X41" s="15">
        <v>0.14102001444344339</v>
      </c>
      <c r="Y41" s="15"/>
      <c r="Z41" s="15">
        <v>0.28662766908332427</v>
      </c>
      <c r="AA41" s="15"/>
    </row>
    <row r="42" spans="1:27">
      <c r="A42" s="4">
        <v>1950</v>
      </c>
      <c r="D42" s="5">
        <v>0.22775564638356108</v>
      </c>
      <c r="F42" s="5">
        <v>9.2396966368082797E-2</v>
      </c>
      <c r="V42" s="15">
        <v>0.15884305350185871</v>
      </c>
      <c r="W42" s="15"/>
      <c r="X42" s="15">
        <v>0.15680945420882708</v>
      </c>
      <c r="Y42" s="15"/>
      <c r="Z42" s="15">
        <v>0.30359757497105944</v>
      </c>
      <c r="AA42" s="15"/>
    </row>
    <row r="43" spans="1:27">
      <c r="A43" s="4">
        <v>1951</v>
      </c>
      <c r="D43" s="5"/>
      <c r="F43" s="5"/>
      <c r="V43" s="15">
        <v>0.14791056247408241</v>
      </c>
      <c r="W43" s="15"/>
      <c r="X43" s="15">
        <v>0.14423306396799676</v>
      </c>
      <c r="Y43" s="15"/>
      <c r="Z43" s="15">
        <v>0.28285030070517503</v>
      </c>
      <c r="AA43" s="15"/>
    </row>
    <row r="44" spans="1:27">
      <c r="A44" s="4">
        <v>1952</v>
      </c>
      <c r="D44" s="5"/>
      <c r="F44" s="5"/>
      <c r="V44" s="15">
        <v>0.13998407423518774</v>
      </c>
      <c r="W44" s="15"/>
      <c r="X44" s="15">
        <v>0.13477456217881287</v>
      </c>
      <c r="Y44" s="15"/>
      <c r="Z44" s="15">
        <v>0.27518789356831752</v>
      </c>
      <c r="AA44" s="15"/>
    </row>
    <row r="45" spans="1:27">
      <c r="A45" s="4">
        <v>1953</v>
      </c>
      <c r="D45" s="5">
        <v>0.23774174938353482</v>
      </c>
      <c r="F45" s="5">
        <v>9.7295408755261617E-2</v>
      </c>
      <c r="V45" s="15">
        <v>0.1289797478331085</v>
      </c>
      <c r="W45" s="15"/>
      <c r="X45" s="15">
        <v>0.1246414919690091</v>
      </c>
      <c r="Y45" s="15"/>
      <c r="Z45" s="15">
        <v>0.25116281096862553</v>
      </c>
      <c r="AA45" s="15"/>
    </row>
    <row r="46" spans="1:27">
      <c r="A46" s="4">
        <v>1954</v>
      </c>
      <c r="D46" s="5">
        <v>0.23184982971337265</v>
      </c>
      <c r="F46" s="5">
        <v>9.5974404565718027E-2</v>
      </c>
      <c r="V46" s="15">
        <v>0.14359025118237623</v>
      </c>
      <c r="W46" s="15"/>
      <c r="X46" s="15">
        <v>0.12485773145174463</v>
      </c>
      <c r="Y46" s="15"/>
      <c r="Z46" s="15">
        <v>0.25331519378622031</v>
      </c>
      <c r="AA46" s="15"/>
    </row>
    <row r="47" spans="1:27">
      <c r="A47" s="4">
        <v>1955</v>
      </c>
      <c r="D47" s="5"/>
      <c r="F47" s="5"/>
      <c r="V47" s="15">
        <v>0.15317800406121029</v>
      </c>
      <c r="W47" s="15"/>
      <c r="X47" s="15">
        <v>0.12217102613849987</v>
      </c>
      <c r="Y47" s="15"/>
      <c r="Z47" s="15">
        <v>0.26563230722076686</v>
      </c>
      <c r="AA47" s="15"/>
    </row>
    <row r="48" spans="1:27">
      <c r="A48" s="4">
        <v>1956</v>
      </c>
      <c r="D48" s="5">
        <v>0.24746548778186614</v>
      </c>
      <c r="F48" s="5">
        <v>0.10481505985971812</v>
      </c>
      <c r="V48" s="15">
        <v>0.1425410423817994</v>
      </c>
      <c r="W48" s="15"/>
      <c r="X48" s="15">
        <v>0.11407350664975845</v>
      </c>
      <c r="Y48" s="15"/>
      <c r="Z48" s="15">
        <v>0.25703902078450497</v>
      </c>
      <c r="AA48" s="15"/>
    </row>
    <row r="49" spans="1:27">
      <c r="A49" s="4">
        <v>1957</v>
      </c>
      <c r="D49" s="5"/>
      <c r="F49" s="5"/>
      <c r="V49" s="15">
        <v>0.13615705458393518</v>
      </c>
      <c r="W49" s="15"/>
      <c r="X49" s="15">
        <v>0.11858266639170605</v>
      </c>
      <c r="Y49" s="15"/>
      <c r="Z49" s="15">
        <v>0.24810543058658288</v>
      </c>
      <c r="AA49" s="15"/>
    </row>
    <row r="50" spans="1:27">
      <c r="A50" s="4">
        <v>1958</v>
      </c>
      <c r="D50" s="5">
        <v>0.24180869622913173</v>
      </c>
      <c r="F50" s="5">
        <v>0.10061383206122056</v>
      </c>
      <c r="V50" s="15">
        <v>0.13544390358964431</v>
      </c>
      <c r="W50" s="15"/>
      <c r="X50" s="15">
        <v>0.11380857492998861</v>
      </c>
      <c r="Y50" s="15"/>
      <c r="Z50" s="15">
        <v>0.24162609699390422</v>
      </c>
      <c r="AA50" s="15"/>
    </row>
    <row r="51" spans="1:27">
      <c r="A51" s="4">
        <v>1959</v>
      </c>
      <c r="D51" s="5"/>
      <c r="F51" s="5"/>
      <c r="V51" s="15">
        <v>0.14845670522399468</v>
      </c>
      <c r="W51" s="15"/>
      <c r="X51" s="15">
        <v>0.11258397427198247</v>
      </c>
      <c r="Y51" s="15"/>
      <c r="Z51" s="15">
        <v>0.22798357691057741</v>
      </c>
      <c r="AA51" s="15"/>
    </row>
    <row r="52" spans="1:27">
      <c r="A52" s="4">
        <v>1960</v>
      </c>
      <c r="D52" s="5">
        <v>0.25248441029356139</v>
      </c>
      <c r="F52" s="5">
        <v>0.10528605503623409</v>
      </c>
      <c r="V52" s="15">
        <v>0.14739402208327188</v>
      </c>
      <c r="W52" s="15"/>
      <c r="X52" s="15">
        <v>0.11078278249806521</v>
      </c>
      <c r="Y52" s="15"/>
      <c r="Z52" s="15">
        <v>0.22844740141206699</v>
      </c>
      <c r="AA52" s="15"/>
    </row>
    <row r="53" spans="1:27">
      <c r="A53" s="4">
        <v>1961</v>
      </c>
      <c r="D53" s="5"/>
      <c r="F53" s="5"/>
      <c r="V53" s="15">
        <v>0.16369484493577249</v>
      </c>
      <c r="W53" s="15"/>
      <c r="X53" s="15">
        <v>0.10837234636365682</v>
      </c>
      <c r="Y53" s="15"/>
      <c r="Z53" s="15">
        <v>0.2156050636022426</v>
      </c>
      <c r="AA53" s="15"/>
    </row>
    <row r="54" spans="1:27">
      <c r="A54" s="4">
        <v>1962</v>
      </c>
      <c r="D54" s="5">
        <v>0.24392355559411122</v>
      </c>
      <c r="F54" s="5">
        <v>0.10357642744109671</v>
      </c>
      <c r="V54" s="15">
        <v>0.14305000000000001</v>
      </c>
      <c r="W54" s="15"/>
      <c r="X54" s="15">
        <v>0.10322000000000001</v>
      </c>
      <c r="Y54" s="15"/>
      <c r="Z54" s="15">
        <v>0.20136000000000001</v>
      </c>
      <c r="AA54" s="15"/>
    </row>
    <row r="55" spans="1:27">
      <c r="A55" s="4">
        <v>1963</v>
      </c>
      <c r="D55" s="5"/>
      <c r="F55" s="5"/>
      <c r="V55" s="15">
        <v>0.14696500000000001</v>
      </c>
      <c r="W55" s="15"/>
      <c r="X55" s="15">
        <v>0.10358500000000001</v>
      </c>
      <c r="Y55" s="15"/>
      <c r="Z55" s="15">
        <v>0.19409999999999999</v>
      </c>
      <c r="AA55" s="15"/>
    </row>
    <row r="56" spans="1:27">
      <c r="A56" s="4">
        <v>1964</v>
      </c>
      <c r="D56" s="5"/>
      <c r="F56" s="5"/>
      <c r="V56" s="15">
        <v>0.15088000000000001</v>
      </c>
      <c r="W56" s="15"/>
      <c r="X56" s="15">
        <v>0.10395000000000001</v>
      </c>
      <c r="Y56" s="15"/>
      <c r="Z56" s="15">
        <v>0.18684000000000001</v>
      </c>
      <c r="AA56" s="15"/>
    </row>
    <row r="57" spans="1:27">
      <c r="A57" s="4">
        <v>1965</v>
      </c>
      <c r="D57" s="5">
        <v>0.24697673144043783</v>
      </c>
      <c r="F57" s="5">
        <v>0.10849859176595977</v>
      </c>
      <c r="V57" s="15">
        <v>0.15130000000000002</v>
      </c>
      <c r="W57" s="15"/>
      <c r="X57" s="15">
        <v>0.104575</v>
      </c>
      <c r="Y57" s="15"/>
      <c r="Z57" s="15">
        <v>0.18340000000000001</v>
      </c>
      <c r="AA57" s="15"/>
    </row>
    <row r="58" spans="1:27">
      <c r="A58" s="4">
        <v>1966</v>
      </c>
      <c r="D58" s="5"/>
      <c r="F58" s="5"/>
      <c r="V58" s="15">
        <v>0.15172000000000002</v>
      </c>
      <c r="W58" s="15"/>
      <c r="X58" s="15">
        <v>0.1052</v>
      </c>
      <c r="Y58" s="15"/>
      <c r="Z58" s="15">
        <v>0.17996000000000001</v>
      </c>
      <c r="AA58" s="15"/>
    </row>
    <row r="59" spans="1:27">
      <c r="A59" s="4">
        <v>1967</v>
      </c>
      <c r="D59" s="5"/>
      <c r="F59" s="5"/>
      <c r="V59" s="15">
        <v>0.15858000000000003</v>
      </c>
      <c r="W59" s="15"/>
      <c r="X59" s="15">
        <v>0.10772000000000001</v>
      </c>
      <c r="Y59" s="15"/>
      <c r="Z59" s="15">
        <v>0.17557</v>
      </c>
      <c r="AA59" s="15"/>
    </row>
    <row r="60" spans="1:27">
      <c r="A60" s="4">
        <v>1968</v>
      </c>
      <c r="D60" s="5"/>
      <c r="F60" s="5"/>
      <c r="V60" s="15">
        <v>0.16937000000000002</v>
      </c>
      <c r="W60" s="15"/>
      <c r="X60" s="15">
        <v>0.10895000000000001</v>
      </c>
      <c r="Y60" s="15"/>
      <c r="Z60" s="15">
        <v>0.18204000000000001</v>
      </c>
      <c r="AA60" s="15"/>
    </row>
    <row r="61" spans="1:27">
      <c r="A61" s="4">
        <v>1969</v>
      </c>
      <c r="D61" s="5">
        <v>0.2286189701834779</v>
      </c>
      <c r="F61" s="5">
        <v>9.8668320471162738E-2</v>
      </c>
      <c r="V61" s="15">
        <v>0.16845000000000002</v>
      </c>
      <c r="W61" s="15"/>
      <c r="X61" s="15">
        <v>0.10397000000000001</v>
      </c>
      <c r="Y61" s="15"/>
      <c r="Z61" s="15">
        <v>0.16478000000000001</v>
      </c>
      <c r="AA61" s="15"/>
    </row>
    <row r="62" spans="1:27">
      <c r="A62" s="4">
        <v>1970</v>
      </c>
      <c r="D62" s="5"/>
      <c r="F62" s="5"/>
      <c r="V62" s="15">
        <v>0.14218</v>
      </c>
      <c r="W62" s="15"/>
      <c r="X62" s="15">
        <v>0.10703000000000001</v>
      </c>
      <c r="Y62" s="15"/>
      <c r="Z62" s="15">
        <v>0.16314000000000001</v>
      </c>
      <c r="AA62" s="15"/>
    </row>
    <row r="63" spans="1:27">
      <c r="A63" s="4">
        <v>1971</v>
      </c>
      <c r="D63" s="5"/>
      <c r="F63" s="5"/>
      <c r="V63" s="15">
        <v>0.15039000000000002</v>
      </c>
      <c r="W63" s="15"/>
      <c r="X63" s="15">
        <v>0.10734</v>
      </c>
      <c r="Y63" s="15"/>
      <c r="Z63" s="15">
        <v>0.15691000000000002</v>
      </c>
      <c r="AA63" s="15"/>
    </row>
    <row r="64" spans="1:27">
      <c r="A64" s="4">
        <v>1972</v>
      </c>
      <c r="D64" s="5">
        <v>0.23131462305606282</v>
      </c>
      <c r="F64" s="5">
        <v>9.8907390814520366E-2</v>
      </c>
      <c r="V64" s="15">
        <v>0.15021000000000001</v>
      </c>
      <c r="W64" s="15"/>
      <c r="X64" s="15">
        <v>0.10329000000000001</v>
      </c>
      <c r="Y64" s="15"/>
      <c r="Z64" s="15">
        <v>0.14733000000000002</v>
      </c>
      <c r="AA64" s="15"/>
    </row>
    <row r="65" spans="1:27">
      <c r="A65" s="4">
        <v>1973</v>
      </c>
      <c r="D65" s="5"/>
      <c r="F65" s="5"/>
      <c r="V65" s="15">
        <v>0.13258</v>
      </c>
      <c r="W65" s="15"/>
      <c r="X65" s="15">
        <v>9.8970000000000002E-2</v>
      </c>
      <c r="Y65" s="15"/>
      <c r="Z65" s="15">
        <v>0.14262000000000002</v>
      </c>
      <c r="AA65" s="15"/>
    </row>
    <row r="66" spans="1:27">
      <c r="A66" s="4">
        <v>1974</v>
      </c>
      <c r="D66" s="5"/>
      <c r="F66" s="5"/>
      <c r="V66" s="15">
        <v>0.13326000000000002</v>
      </c>
      <c r="W66" s="15"/>
      <c r="X66" s="15">
        <v>0.10752</v>
      </c>
      <c r="Y66" s="15"/>
      <c r="Z66" s="15">
        <v>0.14793000000000001</v>
      </c>
      <c r="AA66" s="15"/>
    </row>
    <row r="67" spans="1:27">
      <c r="A67" s="4">
        <v>1975</v>
      </c>
      <c r="D67" s="5"/>
      <c r="F67" s="5"/>
      <c r="V67" s="15">
        <v>0.12854000000000002</v>
      </c>
      <c r="W67" s="15"/>
      <c r="X67" s="15">
        <v>0.10581000000000002</v>
      </c>
      <c r="Y67" s="15"/>
      <c r="Z67" s="15">
        <v>0.13781000000000002</v>
      </c>
      <c r="AA67" s="15"/>
    </row>
    <row r="68" spans="1:27">
      <c r="A68" s="4">
        <v>1976</v>
      </c>
      <c r="D68" s="5">
        <v>0.19321245653515218</v>
      </c>
      <c r="F68" s="5">
        <v>7.4539776153462203E-2</v>
      </c>
      <c r="J68" s="18"/>
      <c r="K68" s="17"/>
      <c r="L68" s="18"/>
      <c r="M68" s="17"/>
      <c r="N68" s="18"/>
      <c r="O68" s="17"/>
      <c r="P68" s="18"/>
      <c r="Q68" s="17"/>
      <c r="R68" s="17"/>
      <c r="S68" s="17"/>
      <c r="V68" s="15">
        <v>0.12590000000000001</v>
      </c>
      <c r="W68" s="15"/>
      <c r="X68" s="15">
        <v>0.10249000000000001</v>
      </c>
      <c r="Y68" s="15"/>
      <c r="Z68" s="15">
        <v>0.13275000000000001</v>
      </c>
      <c r="AA68" s="15"/>
    </row>
    <row r="69" spans="1:27">
      <c r="A69" s="4">
        <v>1977</v>
      </c>
      <c r="D69" s="5"/>
      <c r="F69" s="5"/>
      <c r="J69" s="18"/>
      <c r="K69" s="17"/>
      <c r="L69" s="18"/>
      <c r="M69" s="17"/>
      <c r="N69" s="18"/>
      <c r="O69" s="17"/>
      <c r="P69" s="18"/>
      <c r="Q69" s="17"/>
      <c r="R69" s="17"/>
      <c r="S69" s="17"/>
      <c r="V69" s="15">
        <v>0.13124000000000002</v>
      </c>
      <c r="W69" s="15"/>
      <c r="X69" s="15">
        <v>0.10273</v>
      </c>
      <c r="Y69" s="15"/>
      <c r="Z69" s="15">
        <v>0.13105</v>
      </c>
      <c r="AA69" s="15"/>
    </row>
    <row r="70" spans="1:27">
      <c r="A70" s="4">
        <v>1978</v>
      </c>
      <c r="D70" s="5"/>
      <c r="F70" s="5"/>
      <c r="J70" s="18"/>
      <c r="K70" s="17"/>
      <c r="L70" s="18"/>
      <c r="M70" s="17"/>
      <c r="N70" s="18"/>
      <c r="O70" s="17"/>
      <c r="P70" s="18"/>
      <c r="Q70" s="17"/>
      <c r="R70" s="17"/>
      <c r="S70" s="17"/>
      <c r="V70" s="15">
        <v>0.12767000000000001</v>
      </c>
      <c r="W70" s="15"/>
      <c r="X70" s="15">
        <v>0.10326</v>
      </c>
      <c r="Y70" s="15"/>
      <c r="Z70" s="15">
        <v>0.13203000000000001</v>
      </c>
      <c r="AA70" s="15"/>
    </row>
    <row r="71" spans="1:27">
      <c r="A71" s="4">
        <v>1979</v>
      </c>
      <c r="D71" s="5"/>
      <c r="F71" s="5"/>
      <c r="J71" s="18"/>
      <c r="K71" s="17"/>
      <c r="L71" s="18"/>
      <c r="M71" s="17"/>
      <c r="N71" s="18"/>
      <c r="O71" s="17"/>
      <c r="P71" s="18"/>
      <c r="Q71" s="17"/>
      <c r="R71" s="17"/>
      <c r="S71" s="17"/>
      <c r="V71" s="15">
        <v>0.16233</v>
      </c>
      <c r="W71" s="15">
        <v>0.13507</v>
      </c>
      <c r="X71" s="15">
        <v>0.10795</v>
      </c>
      <c r="Y71" s="15">
        <v>8.6919999999999997E-2</v>
      </c>
      <c r="Z71" s="15">
        <v>0.13403000000000001</v>
      </c>
      <c r="AA71" s="15">
        <v>0.11219</v>
      </c>
    </row>
    <row r="72" spans="1:27">
      <c r="A72" s="4">
        <v>1980</v>
      </c>
      <c r="D72" s="5"/>
      <c r="F72" s="5"/>
      <c r="J72" s="18"/>
      <c r="K72" s="17"/>
      <c r="L72" s="18"/>
      <c r="M72" s="17"/>
      <c r="N72" s="18"/>
      <c r="O72" s="17"/>
      <c r="P72" s="18"/>
      <c r="Q72" s="17"/>
      <c r="R72" s="17"/>
      <c r="S72" s="17"/>
      <c r="V72" s="15">
        <v>0.15647000000000003</v>
      </c>
      <c r="W72" s="15">
        <v>0.1153</v>
      </c>
      <c r="X72" s="15">
        <v>0.10525000000000001</v>
      </c>
      <c r="Y72" s="15">
        <v>7.4329999999999993E-2</v>
      </c>
      <c r="Z72" s="15">
        <v>0.12343000000000001</v>
      </c>
      <c r="AA72" s="15">
        <v>9.3390000000000001E-2</v>
      </c>
    </row>
    <row r="73" spans="1:27">
      <c r="A73" s="4">
        <v>1981</v>
      </c>
      <c r="D73" s="5"/>
      <c r="F73" s="5"/>
      <c r="J73" s="18"/>
      <c r="K73" s="17"/>
      <c r="L73" s="18"/>
      <c r="M73" s="17"/>
      <c r="N73" s="18"/>
      <c r="O73" s="17"/>
      <c r="P73" s="18"/>
      <c r="Q73" s="17"/>
      <c r="R73" s="17"/>
      <c r="S73" s="17"/>
      <c r="V73" s="15">
        <v>0.16128000000000001</v>
      </c>
      <c r="W73" s="15">
        <v>0.11397</v>
      </c>
      <c r="X73" s="15">
        <v>0.10174000000000001</v>
      </c>
      <c r="Y73" s="15">
        <v>8.5599999999999996E-2</v>
      </c>
      <c r="Z73" s="15">
        <v>0.11294000000000001</v>
      </c>
      <c r="AA73" s="15">
        <v>8.6970000000000006E-2</v>
      </c>
    </row>
    <row r="74" spans="1:27">
      <c r="A74" s="4">
        <v>1982</v>
      </c>
      <c r="D74" s="5">
        <v>0.19056332000000001</v>
      </c>
      <c r="E74" s="9">
        <v>8.312323064946104E-3</v>
      </c>
      <c r="F74" s="5">
        <v>7.3284959999999996E-2</v>
      </c>
      <c r="G74" s="9"/>
      <c r="J74" s="18"/>
      <c r="K74" s="17"/>
      <c r="L74" s="18"/>
      <c r="M74" s="17"/>
      <c r="N74" s="18"/>
      <c r="O74" s="17"/>
      <c r="P74" s="18"/>
      <c r="Q74" s="17"/>
      <c r="R74" s="17"/>
      <c r="S74" s="17"/>
      <c r="V74" s="15">
        <v>0.18342000000000003</v>
      </c>
      <c r="W74" s="15">
        <v>0.13525000000000001</v>
      </c>
      <c r="X74" s="15">
        <v>0.11024</v>
      </c>
      <c r="Y74" s="15">
        <v>9.5619999999999997E-2</v>
      </c>
      <c r="Z74" s="15">
        <v>0.11625000000000001</v>
      </c>
      <c r="AA74" s="15">
        <v>0.11133999999999999</v>
      </c>
    </row>
    <row r="75" spans="1:27">
      <c r="A75" s="4">
        <v>1983</v>
      </c>
      <c r="D75" s="5">
        <v>0.21072234000000001</v>
      </c>
      <c r="E75" s="9">
        <v>9.7925878919015007E-3</v>
      </c>
      <c r="F75" s="5">
        <v>8.3969779999999994E-2</v>
      </c>
      <c r="G75" s="9"/>
      <c r="J75" s="18"/>
      <c r="K75" s="17"/>
      <c r="L75" s="18"/>
      <c r="M75" s="17"/>
      <c r="N75" s="18"/>
      <c r="O75" s="17"/>
      <c r="P75" s="18"/>
      <c r="Q75" s="17"/>
      <c r="R75" s="17"/>
      <c r="S75" s="17"/>
      <c r="V75" s="15">
        <v>0.19219000000000003</v>
      </c>
      <c r="W75" s="15">
        <v>0.19782</v>
      </c>
      <c r="X75" s="15">
        <v>0.11461</v>
      </c>
      <c r="Y75" s="15">
        <v>0.10392999999999999</v>
      </c>
      <c r="Z75" s="15">
        <v>0.11550000000000001</v>
      </c>
      <c r="AA75" s="15">
        <v>0.10808</v>
      </c>
    </row>
    <row r="76" spans="1:27">
      <c r="A76" s="4">
        <v>1984</v>
      </c>
      <c r="D76" s="5">
        <v>0.20950060000000001</v>
      </c>
      <c r="E76" s="9">
        <v>9.3797484572357079E-3</v>
      </c>
      <c r="F76" s="5">
        <v>8.6045759999999999E-2</v>
      </c>
      <c r="G76" s="9"/>
      <c r="J76" s="18"/>
      <c r="K76" s="17"/>
      <c r="L76" s="18"/>
      <c r="M76" s="17"/>
      <c r="N76" s="18"/>
      <c r="O76" s="17"/>
      <c r="P76" s="18"/>
      <c r="Q76" s="17"/>
      <c r="R76" s="17"/>
      <c r="S76" s="17"/>
      <c r="V76" s="15">
        <v>0.20620000000000002</v>
      </c>
      <c r="W76" s="15">
        <v>0.15323999999999999</v>
      </c>
      <c r="X76" s="15">
        <v>0.12033000000000001</v>
      </c>
      <c r="Y76" s="15">
        <v>9.8220000000000002E-2</v>
      </c>
      <c r="Z76" s="15">
        <v>0.11283000000000001</v>
      </c>
      <c r="AA76" s="15">
        <v>9.7530000000000006E-2</v>
      </c>
    </row>
    <row r="77" spans="1:27">
      <c r="A77" s="4">
        <v>1985</v>
      </c>
      <c r="D77" s="5">
        <v>0.22350440999999999</v>
      </c>
      <c r="E77" s="9">
        <v>9.6147586270100231E-3</v>
      </c>
      <c r="F77" s="5">
        <v>9.4486059999999997E-2</v>
      </c>
      <c r="G77" s="9"/>
      <c r="J77" s="18"/>
      <c r="K77" s="17"/>
      <c r="L77" s="18"/>
      <c r="M77" s="17"/>
      <c r="N77" s="18"/>
      <c r="O77" s="17"/>
      <c r="P77" s="18"/>
      <c r="Q77" s="17"/>
      <c r="R77" s="17"/>
      <c r="S77" s="17"/>
      <c r="V77" s="15">
        <v>0.21531000000000003</v>
      </c>
      <c r="W77" s="15">
        <v>0.13089000000000001</v>
      </c>
      <c r="X77" s="15">
        <v>0.12955</v>
      </c>
      <c r="Y77" s="15">
        <v>9.0370000000000006E-2</v>
      </c>
      <c r="Z77" s="15">
        <v>0.12792000000000001</v>
      </c>
      <c r="AA77" s="15">
        <v>8.1210000000000004E-2</v>
      </c>
    </row>
    <row r="78" spans="1:27">
      <c r="A78" s="4">
        <v>1986</v>
      </c>
      <c r="D78" s="5">
        <v>0.22655721000000001</v>
      </c>
      <c r="E78" s="9">
        <v>1.0031690037680058E-2</v>
      </c>
      <c r="F78" s="5">
        <v>9.6067639999999996E-2</v>
      </c>
      <c r="G78" s="9"/>
      <c r="J78" s="18"/>
      <c r="K78" s="17"/>
      <c r="L78" s="18"/>
      <c r="M78" s="17"/>
      <c r="N78" s="18"/>
      <c r="O78" s="17"/>
      <c r="P78" s="18"/>
      <c r="Q78" s="17"/>
      <c r="R78" s="17"/>
      <c r="S78" s="17"/>
      <c r="V78" s="15">
        <v>0.26053000000000004</v>
      </c>
      <c r="W78" s="15">
        <v>0.18049999999999999</v>
      </c>
      <c r="X78" s="15">
        <v>0.12546000000000002</v>
      </c>
      <c r="Y78" s="15">
        <v>0.1051</v>
      </c>
      <c r="Z78" s="15">
        <v>0.12440000000000001</v>
      </c>
      <c r="AA78" s="15">
        <v>9.1819999999999999E-2</v>
      </c>
    </row>
    <row r="79" spans="1:27">
      <c r="A79" s="4">
        <v>1987</v>
      </c>
      <c r="D79" s="5">
        <v>0.21566795999999999</v>
      </c>
      <c r="E79" s="9">
        <v>1.3427684034355351E-2</v>
      </c>
      <c r="F79" s="5">
        <v>8.9839290000000002E-2</v>
      </c>
      <c r="G79" s="9"/>
      <c r="J79" s="18"/>
      <c r="K79" s="17"/>
      <c r="L79" s="18"/>
      <c r="M79" s="17"/>
      <c r="N79" s="18"/>
      <c r="O79" s="17"/>
      <c r="P79" s="18"/>
      <c r="Q79" s="17"/>
      <c r="R79" s="17"/>
      <c r="S79" s="17"/>
      <c r="V79" s="15">
        <v>0.19727000000000003</v>
      </c>
      <c r="W79" s="15">
        <v>0.12447999999999999</v>
      </c>
      <c r="X79" s="15">
        <v>0.15043000000000001</v>
      </c>
      <c r="Y79" s="15">
        <v>9.2160000000000006E-2</v>
      </c>
      <c r="Z79" s="15">
        <v>0.14219000000000001</v>
      </c>
      <c r="AA79" s="15">
        <v>0.11058999999999999</v>
      </c>
    </row>
    <row r="80" spans="1:27">
      <c r="A80" s="4">
        <v>1988</v>
      </c>
      <c r="D80" s="5">
        <v>0.21704841</v>
      </c>
      <c r="E80" s="9">
        <v>1.2527804050658179E-2</v>
      </c>
      <c r="F80" s="5">
        <v>8.9540839999999997E-2</v>
      </c>
      <c r="G80" s="9"/>
      <c r="J80" s="15">
        <v>0.17866389999999999</v>
      </c>
      <c r="K80" s="15">
        <v>7.4846999999999997E-2</v>
      </c>
      <c r="L80" s="15">
        <v>0.51369450000000005</v>
      </c>
      <c r="M80" s="15">
        <v>0.28011809999999998</v>
      </c>
      <c r="N80" s="15">
        <v>0.1924535</v>
      </c>
      <c r="O80" s="15">
        <v>8.1740800000000002E-2</v>
      </c>
      <c r="P80" s="15">
        <v>0.54165169999999996</v>
      </c>
      <c r="Q80" s="15">
        <v>0.29833920000000003</v>
      </c>
      <c r="R80" s="15">
        <v>0.47200120000000001</v>
      </c>
      <c r="S80" s="15">
        <v>0.2139382</v>
      </c>
      <c r="V80" s="15">
        <v>0.24201000000000003</v>
      </c>
      <c r="W80" s="15">
        <v>0.1898</v>
      </c>
      <c r="X80" s="15">
        <v>0.18500000000000003</v>
      </c>
      <c r="Y80" s="15">
        <v>0.12211</v>
      </c>
      <c r="Z80" s="15">
        <v>0.17323000000000002</v>
      </c>
      <c r="AA80" s="15">
        <v>0.12629000000000001</v>
      </c>
    </row>
    <row r="81" spans="1:27">
      <c r="A81" s="4">
        <v>1989</v>
      </c>
      <c r="B81" s="5">
        <v>0.67100000000000004</v>
      </c>
      <c r="C81" s="5">
        <v>0.30099999999999999</v>
      </c>
      <c r="D81" s="5">
        <v>0.21963452999999999</v>
      </c>
      <c r="E81" s="9">
        <v>1.410520664348632E-2</v>
      </c>
      <c r="F81" s="5">
        <v>9.3001050000000002E-2</v>
      </c>
      <c r="G81" s="5">
        <v>0.10759532540000001</v>
      </c>
      <c r="H81" s="30">
        <v>0.1206468</v>
      </c>
      <c r="J81" s="14"/>
      <c r="K81" s="14"/>
      <c r="L81" s="14"/>
      <c r="M81" s="14"/>
      <c r="N81" s="14"/>
      <c r="O81" s="14"/>
      <c r="P81" s="14"/>
      <c r="Q81" s="14"/>
      <c r="R81" s="14"/>
      <c r="S81" s="14"/>
      <c r="V81" s="15">
        <v>0.22035000000000002</v>
      </c>
      <c r="W81" s="15">
        <v>0.20837</v>
      </c>
      <c r="X81" s="15">
        <v>0.17454</v>
      </c>
      <c r="Y81" s="15">
        <v>0.12354999999999999</v>
      </c>
      <c r="Z81" s="15">
        <v>0.16513000000000003</v>
      </c>
      <c r="AA81" s="15">
        <v>0.13436999999999999</v>
      </c>
    </row>
    <row r="82" spans="1:27">
      <c r="A82" s="4">
        <v>1990</v>
      </c>
      <c r="B82" s="5"/>
      <c r="D82" s="5">
        <v>0.20863288999999999</v>
      </c>
      <c r="E82" s="9">
        <v>1.3793520542827413E-2</v>
      </c>
      <c r="F82" s="5">
        <v>8.7297810000000003E-2</v>
      </c>
      <c r="J82" s="15"/>
      <c r="K82" s="15"/>
      <c r="L82" s="15"/>
      <c r="M82" s="15"/>
      <c r="N82" s="15"/>
      <c r="O82" s="15"/>
      <c r="P82" s="15"/>
      <c r="Q82" s="15"/>
      <c r="R82" s="15"/>
      <c r="S82" s="15"/>
      <c r="V82" s="15">
        <v>0.21742000000000003</v>
      </c>
      <c r="W82" s="15">
        <v>0.15409999999999999</v>
      </c>
      <c r="X82" s="15">
        <v>0.18002000000000001</v>
      </c>
      <c r="Y82" s="15">
        <v>0.11854000000000001</v>
      </c>
      <c r="Z82" s="15">
        <v>0.17276000000000002</v>
      </c>
      <c r="AA82" s="15">
        <v>0.10589</v>
      </c>
    </row>
    <row r="83" spans="1:27">
      <c r="A83" s="4">
        <v>1991</v>
      </c>
      <c r="B83" s="5"/>
      <c r="D83" s="5">
        <v>0.21535435</v>
      </c>
      <c r="E83" s="9">
        <v>1.3874909210196646E-2</v>
      </c>
      <c r="F83" s="5">
        <v>8.9521089999999998E-2</v>
      </c>
      <c r="J83" s="15">
        <v>0.1970182</v>
      </c>
      <c r="K83" s="15">
        <v>6.6930699999999996E-2</v>
      </c>
      <c r="L83" s="15">
        <v>0.49508720000000001</v>
      </c>
      <c r="M83" s="15">
        <v>0.25213639999999998</v>
      </c>
      <c r="N83" s="15">
        <v>0.2152193</v>
      </c>
      <c r="O83" s="15">
        <v>7.2734999999999994E-2</v>
      </c>
      <c r="P83" s="15">
        <v>0.53085530000000003</v>
      </c>
      <c r="Q83" s="15">
        <v>0.26822940000000001</v>
      </c>
      <c r="R83" s="15">
        <v>0.4969712</v>
      </c>
      <c r="S83" s="15">
        <v>0.25696330000000001</v>
      </c>
      <c r="V83" s="15">
        <v>0.20224</v>
      </c>
      <c r="W83" s="15">
        <v>0.15343000000000001</v>
      </c>
      <c r="X83" s="15">
        <v>0.17286000000000001</v>
      </c>
      <c r="Y83" s="15">
        <v>0.11005</v>
      </c>
      <c r="Z83" s="15">
        <v>0.16713</v>
      </c>
      <c r="AA83" s="15">
        <v>0.11805</v>
      </c>
    </row>
    <row r="84" spans="1:27">
      <c r="A84" s="4">
        <v>1992</v>
      </c>
      <c r="B84" s="5">
        <v>0.67100000000000004</v>
      </c>
      <c r="C84" s="5">
        <v>0.30199999999999999</v>
      </c>
      <c r="D84" s="5">
        <v>0.21178478000000001</v>
      </c>
      <c r="E84" s="9">
        <v>1.385583216355896E-2</v>
      </c>
      <c r="F84" s="5">
        <v>8.9935520000000005E-2</v>
      </c>
      <c r="G84" s="5">
        <v>0.1134114776</v>
      </c>
      <c r="H84" s="30">
        <v>0.12348919999999999</v>
      </c>
      <c r="J84" s="15"/>
      <c r="K84" s="15"/>
      <c r="L84" s="15"/>
      <c r="M84" s="15"/>
      <c r="N84" s="15"/>
      <c r="O84" s="15"/>
      <c r="P84" s="15"/>
      <c r="Q84" s="15"/>
      <c r="R84" s="15"/>
      <c r="S84" s="15"/>
      <c r="V84" s="15">
        <v>0.22681000000000001</v>
      </c>
      <c r="W84" s="15">
        <v>0.15361</v>
      </c>
      <c r="X84" s="15">
        <v>0.19357000000000002</v>
      </c>
      <c r="Y84" s="15">
        <v>0.13086</v>
      </c>
      <c r="Z84" s="15">
        <v>0.18730000000000002</v>
      </c>
      <c r="AA84" s="15">
        <v>0.16266</v>
      </c>
    </row>
    <row r="85" spans="1:27">
      <c r="A85" s="4">
        <v>1993</v>
      </c>
      <c r="B85" s="5"/>
      <c r="D85" s="5">
        <v>0.21310825999999999</v>
      </c>
      <c r="E85" s="9">
        <v>1.4337699044053406E-2</v>
      </c>
      <c r="F85" s="5">
        <v>8.6924669999999996E-2</v>
      </c>
      <c r="J85" s="15"/>
      <c r="K85" s="15"/>
      <c r="L85" s="15"/>
      <c r="M85" s="15"/>
      <c r="N85" s="15"/>
      <c r="O85" s="15"/>
      <c r="P85" s="15"/>
      <c r="Q85" s="15"/>
      <c r="R85" s="15"/>
      <c r="S85" s="15"/>
      <c r="V85" s="15">
        <v>0.23383000000000001</v>
      </c>
      <c r="W85" s="15">
        <v>0.14033999999999999</v>
      </c>
      <c r="X85" s="15">
        <v>0.19427000000000003</v>
      </c>
      <c r="Y85" s="15">
        <v>9.9330000000000002E-2</v>
      </c>
      <c r="Z85" s="15">
        <v>0.19175</v>
      </c>
      <c r="AA85" s="15">
        <v>0.12459000000000001</v>
      </c>
    </row>
    <row r="86" spans="1:27">
      <c r="A86" s="4">
        <v>1994</v>
      </c>
      <c r="B86" s="5"/>
      <c r="D86" s="5">
        <v>0.21581003000000001</v>
      </c>
      <c r="E86" s="9">
        <v>1.466580339096289E-2</v>
      </c>
      <c r="F86" s="5">
        <v>8.9984629999999996E-2</v>
      </c>
      <c r="J86" s="15">
        <v>0.17204169999999999</v>
      </c>
      <c r="K86" s="15">
        <v>7.0111099999999996E-2</v>
      </c>
      <c r="L86" s="15">
        <v>0.55766919999999998</v>
      </c>
      <c r="M86" s="15">
        <v>0.2580808</v>
      </c>
      <c r="N86" s="15">
        <v>0.18859670000000001</v>
      </c>
      <c r="O86" s="15">
        <v>7.66323E-2</v>
      </c>
      <c r="P86" s="15">
        <v>0.59780900000000003</v>
      </c>
      <c r="Q86" s="15">
        <v>0.27790629999999999</v>
      </c>
      <c r="R86" s="15">
        <v>0.57503389999999999</v>
      </c>
      <c r="S86" s="15">
        <v>0.27076250000000002</v>
      </c>
      <c r="V86" s="15">
        <v>0.24552000000000002</v>
      </c>
      <c r="W86" s="15">
        <v>0.19420999999999999</v>
      </c>
      <c r="X86" s="15">
        <v>0.20699000000000001</v>
      </c>
      <c r="Y86" s="15">
        <v>0.15387000000000001</v>
      </c>
      <c r="Z86" s="15">
        <v>0.20184000000000002</v>
      </c>
      <c r="AA86" s="15">
        <v>0.16622999999999999</v>
      </c>
    </row>
    <row r="87" spans="1:27">
      <c r="A87" s="4">
        <v>1995</v>
      </c>
      <c r="B87" s="5">
        <v>0.67799999999999994</v>
      </c>
      <c r="C87" s="5">
        <v>0.34599999999999997</v>
      </c>
      <c r="D87" s="5">
        <v>0.21540591000000001</v>
      </c>
      <c r="E87" s="9">
        <v>1.562274865872083E-2</v>
      </c>
      <c r="F87" s="5">
        <v>9.2909340000000007E-2</v>
      </c>
      <c r="G87" s="5">
        <v>0.13162651659999999</v>
      </c>
      <c r="H87" s="30">
        <v>0.15526529999999999</v>
      </c>
      <c r="J87" s="15"/>
      <c r="K87" s="15"/>
      <c r="L87" s="15"/>
      <c r="M87" s="15"/>
      <c r="N87" s="15"/>
      <c r="O87" s="15"/>
      <c r="P87" s="15"/>
      <c r="Q87" s="15"/>
      <c r="R87" s="15"/>
      <c r="S87" s="15"/>
      <c r="V87" s="15">
        <v>0.24862000000000001</v>
      </c>
      <c r="W87" s="15">
        <v>0.15853</v>
      </c>
      <c r="X87" s="15">
        <v>0.20509000000000002</v>
      </c>
      <c r="Y87" s="15">
        <v>0.14742</v>
      </c>
      <c r="Z87" s="15">
        <v>0.19661000000000001</v>
      </c>
      <c r="AA87" s="15">
        <v>0.16192000000000001</v>
      </c>
    </row>
    <row r="88" spans="1:27">
      <c r="A88" s="4">
        <v>1996</v>
      </c>
      <c r="B88" s="5"/>
      <c r="D88" s="5">
        <v>0.21448378000000001</v>
      </c>
      <c r="E88" s="9">
        <v>1.6896020574447643E-2</v>
      </c>
      <c r="F88" s="5">
        <v>9.0791150000000001E-2</v>
      </c>
      <c r="J88" s="15"/>
      <c r="K88" s="15"/>
      <c r="L88" s="15"/>
      <c r="M88" s="15"/>
      <c r="N88" s="15"/>
      <c r="O88" s="15"/>
      <c r="P88" s="15"/>
      <c r="Q88" s="15"/>
      <c r="R88" s="15"/>
      <c r="S88" s="15"/>
      <c r="V88" s="15">
        <v>0.27480000257492065</v>
      </c>
      <c r="W88" s="15">
        <v>0.16591</v>
      </c>
      <c r="X88" s="15">
        <v>0.21320000290870667</v>
      </c>
      <c r="Y88" s="15">
        <v>0.14926</v>
      </c>
      <c r="Z88" s="15">
        <v>0.20080000000000001</v>
      </c>
      <c r="AA88" s="15">
        <v>0.14604</v>
      </c>
    </row>
    <row r="89" spans="1:27">
      <c r="A89" s="4">
        <v>1997</v>
      </c>
      <c r="B89" s="5"/>
      <c r="D89" s="5">
        <v>0.21239483000000001</v>
      </c>
      <c r="E89" s="9">
        <v>2.088431025287283E-2</v>
      </c>
      <c r="F89" s="5">
        <v>8.9187310000000006E-2</v>
      </c>
      <c r="J89" s="15">
        <v>0.1821478</v>
      </c>
      <c r="K89" s="15">
        <v>6.5729899999999994E-2</v>
      </c>
      <c r="L89" s="15">
        <v>0.54801239999999996</v>
      </c>
      <c r="M89" s="15">
        <v>0.2182277</v>
      </c>
      <c r="N89" s="15">
        <v>0.19938059999999999</v>
      </c>
      <c r="O89" s="15">
        <v>7.2466600000000006E-2</v>
      </c>
      <c r="P89" s="15">
        <v>0.58759899999999998</v>
      </c>
      <c r="Q89" s="15">
        <v>0.2418429</v>
      </c>
      <c r="R89" s="15">
        <v>0.54812470000000002</v>
      </c>
      <c r="S89" s="15">
        <v>0.21634129999999999</v>
      </c>
      <c r="V89" s="15">
        <v>0.28791999816894531</v>
      </c>
      <c r="W89" s="15">
        <v>0.20624999999999999</v>
      </c>
      <c r="X89" s="15">
        <v>0.21976000070571899</v>
      </c>
      <c r="Y89" s="15">
        <v>0.15353</v>
      </c>
      <c r="Z89" s="15">
        <v>0.20283999999999999</v>
      </c>
      <c r="AA89" s="15">
        <v>0.13719999999999999</v>
      </c>
    </row>
    <row r="90" spans="1:27">
      <c r="A90" s="4">
        <v>1998</v>
      </c>
      <c r="B90" s="5">
        <v>0.68599999999999994</v>
      </c>
      <c r="C90" s="5">
        <v>0.33900000000000002</v>
      </c>
      <c r="D90" s="5">
        <v>0.21695755</v>
      </c>
      <c r="E90" s="9">
        <v>2.2314235305637444E-2</v>
      </c>
      <c r="F90" s="5">
        <v>9.3813489999999999E-2</v>
      </c>
      <c r="G90" s="5">
        <v>0.12564040570000001</v>
      </c>
      <c r="H90" s="30">
        <v>0.14661779999999999</v>
      </c>
      <c r="J90" s="15"/>
      <c r="K90" s="15"/>
      <c r="L90" s="15"/>
      <c r="M90" s="15"/>
      <c r="N90" s="15"/>
      <c r="O90" s="15"/>
      <c r="P90" s="15"/>
      <c r="Q90" s="15"/>
      <c r="R90" s="15"/>
      <c r="S90" s="15"/>
      <c r="V90" s="15">
        <v>0.30719000101089478</v>
      </c>
      <c r="W90" s="15">
        <v>0.20652000000000001</v>
      </c>
      <c r="X90" s="15">
        <v>0.22428999841213226</v>
      </c>
      <c r="Y90" s="15">
        <v>0.16414000000000001</v>
      </c>
      <c r="Z90" s="15">
        <v>0.21157999999999999</v>
      </c>
      <c r="AA90" s="15">
        <v>0.16581000000000001</v>
      </c>
    </row>
    <row r="91" spans="1:27">
      <c r="A91" s="4">
        <v>1999</v>
      </c>
      <c r="B91" s="5"/>
      <c r="D91" s="5">
        <v>0.21682429</v>
      </c>
      <c r="E91" s="9">
        <v>2.6840513390548073E-2</v>
      </c>
      <c r="F91" s="5">
        <v>9.4014959999999995E-2</v>
      </c>
      <c r="J91" s="15"/>
      <c r="K91" s="15"/>
      <c r="L91" s="15"/>
      <c r="M91" s="15"/>
      <c r="N91" s="15"/>
      <c r="O91" s="15"/>
      <c r="P91" s="15"/>
      <c r="Q91" s="15"/>
      <c r="R91" s="15"/>
      <c r="S91" s="15"/>
      <c r="V91" s="15">
        <v>0.31531000137329102</v>
      </c>
      <c r="W91" s="15">
        <v>0.17538000000000001</v>
      </c>
      <c r="X91" s="15">
        <v>0.23104000091552734</v>
      </c>
      <c r="Y91" s="15">
        <v>0.15204000000000001</v>
      </c>
      <c r="Z91" s="15">
        <v>0.21818000000000001</v>
      </c>
      <c r="AA91" s="15">
        <v>0.14901</v>
      </c>
    </row>
    <row r="92" spans="1:27">
      <c r="A92" s="4">
        <v>2000</v>
      </c>
      <c r="B92" s="5"/>
      <c r="D92" s="5">
        <v>0.20787238</v>
      </c>
      <c r="E92" s="9">
        <v>3.0406457670343407E-2</v>
      </c>
      <c r="F92" s="5">
        <v>9.061988E-2</v>
      </c>
      <c r="J92" s="15">
        <v>0.2187634</v>
      </c>
      <c r="K92" s="15">
        <v>8.7617200000000006E-2</v>
      </c>
      <c r="L92" s="15">
        <v>0.57873779999999997</v>
      </c>
      <c r="M92" s="15">
        <v>0.29358889999999999</v>
      </c>
      <c r="N92" s="15">
        <v>0.23729990000000001</v>
      </c>
      <c r="O92" s="15">
        <v>9.6375199999999994E-2</v>
      </c>
      <c r="P92" s="15">
        <v>0.61506090000000002</v>
      </c>
      <c r="Q92" s="15">
        <v>0.31762449999999998</v>
      </c>
      <c r="R92" s="15">
        <v>0.52988710000000006</v>
      </c>
      <c r="S92" s="15">
        <v>0.2154722</v>
      </c>
      <c r="V92" s="15">
        <v>0.33932998776435852</v>
      </c>
      <c r="W92" s="15">
        <v>0.18451000000000001</v>
      </c>
      <c r="X92" s="15">
        <v>0.23568999767303467</v>
      </c>
      <c r="Y92" s="15">
        <v>0.1489</v>
      </c>
      <c r="Z92" s="15">
        <v>0.22603000000000001</v>
      </c>
      <c r="AA92" s="15">
        <v>0.14235999999999999</v>
      </c>
    </row>
    <row r="93" spans="1:27">
      <c r="A93" s="4">
        <v>2001</v>
      </c>
      <c r="B93" s="5">
        <v>0.69799999999999995</v>
      </c>
      <c r="C93" s="5">
        <v>0.32700000000000001</v>
      </c>
      <c r="D93" s="5">
        <v>0.23540797999999999</v>
      </c>
      <c r="E93" s="9">
        <v>2.4425063497449075E-2</v>
      </c>
      <c r="F93" s="5">
        <v>0.10764509999999999</v>
      </c>
      <c r="G93" s="5">
        <v>0.1094481204</v>
      </c>
      <c r="H93" s="30">
        <v>0.13178429999999999</v>
      </c>
      <c r="J93" s="15"/>
      <c r="K93" s="15"/>
      <c r="L93" s="15"/>
      <c r="M93" s="15"/>
      <c r="N93" s="15"/>
      <c r="O93" s="15"/>
      <c r="P93" s="15"/>
      <c r="Q93" s="15"/>
      <c r="R93" s="15"/>
      <c r="S93" s="15"/>
      <c r="V93" s="15">
        <v>0.31057998538017273</v>
      </c>
      <c r="W93" s="15">
        <v>0.22639000000000001</v>
      </c>
      <c r="X93" s="15">
        <v>0.2376600056886673</v>
      </c>
      <c r="Y93" s="15">
        <v>0.12916</v>
      </c>
      <c r="Z93" s="15">
        <v>0.23515</v>
      </c>
      <c r="AA93" s="15">
        <v>0.16214999999999999</v>
      </c>
    </row>
    <row r="94" spans="1:27">
      <c r="A94" s="4">
        <v>2002</v>
      </c>
      <c r="B94" s="5"/>
      <c r="D94" s="5"/>
      <c r="E94" s="9">
        <v>2.3638708356264613E-2</v>
      </c>
      <c r="F94" s="5">
        <v>9.7251299999999999E-2</v>
      </c>
      <c r="J94" s="15"/>
      <c r="K94" s="15"/>
      <c r="L94" s="15"/>
      <c r="M94" s="15"/>
      <c r="N94" s="15"/>
      <c r="O94" s="15"/>
      <c r="P94" s="15"/>
      <c r="Q94" s="15"/>
      <c r="R94" s="15"/>
      <c r="S94" s="15"/>
      <c r="V94" s="15">
        <v>0.30366000533103943</v>
      </c>
      <c r="W94" s="15">
        <v>0.22186</v>
      </c>
      <c r="X94" s="15">
        <v>0.24796999990940094</v>
      </c>
      <c r="Y94" s="15">
        <v>0.18140999999999999</v>
      </c>
      <c r="Z94" s="15">
        <v>0.25044</v>
      </c>
      <c r="AA94" s="15">
        <v>0.22044</v>
      </c>
    </row>
    <row r="95" spans="1:27">
      <c r="A95" s="4">
        <v>2003</v>
      </c>
      <c r="B95" s="5"/>
      <c r="D95" s="5"/>
      <c r="E95" s="9">
        <v>2.3815290714831266E-2</v>
      </c>
      <c r="F95" s="5">
        <v>0.10170978</v>
      </c>
      <c r="J95" s="15">
        <v>0.178008</v>
      </c>
      <c r="K95" s="15">
        <v>6.6409700000000002E-2</v>
      </c>
      <c r="L95" s="15">
        <v>0.54482660000000005</v>
      </c>
      <c r="M95" s="15">
        <v>0.24508920000000001</v>
      </c>
      <c r="N95" s="15">
        <v>0.19511120000000001</v>
      </c>
      <c r="O95" s="15">
        <v>7.4867400000000001E-2</v>
      </c>
      <c r="P95" s="15">
        <v>0.5848757</v>
      </c>
      <c r="Q95" s="15">
        <v>0.26961210000000002</v>
      </c>
      <c r="R95" s="15">
        <v>0.53787110000000005</v>
      </c>
      <c r="S95" s="15">
        <v>0.23963380000000001</v>
      </c>
      <c r="V95" s="15">
        <v>0.32299000024795532</v>
      </c>
      <c r="W95" s="15">
        <v>0.14938000000000001</v>
      </c>
      <c r="X95" s="15">
        <v>0.26151999831199646</v>
      </c>
      <c r="Y95" s="15">
        <v>0.11173</v>
      </c>
      <c r="Z95" s="15">
        <v>0.28295999999999999</v>
      </c>
      <c r="AA95" s="15">
        <v>0.19092000000000001</v>
      </c>
    </row>
    <row r="96" spans="1:27">
      <c r="A96" s="4">
        <v>2004</v>
      </c>
      <c r="B96" s="5">
        <v>0.69599999999999995</v>
      </c>
      <c r="C96" s="5">
        <v>0.33400000000000002</v>
      </c>
      <c r="D96" s="5">
        <v>0.19355088000000001</v>
      </c>
      <c r="E96" s="9">
        <v>2.1755165197257377E-2</v>
      </c>
      <c r="F96" s="5">
        <v>7.9792130000000003E-2</v>
      </c>
      <c r="G96" s="5">
        <v>0.11784521610000002</v>
      </c>
      <c r="H96" s="30">
        <v>0.1388906</v>
      </c>
      <c r="J96" s="15"/>
      <c r="K96" s="15"/>
      <c r="L96" s="15"/>
      <c r="M96" s="15"/>
      <c r="N96" s="15"/>
      <c r="O96" s="15"/>
      <c r="P96" s="15"/>
      <c r="Q96" s="15"/>
      <c r="R96" s="15"/>
      <c r="S96" s="15"/>
      <c r="V96" s="15">
        <v>0.35021999478340149</v>
      </c>
      <c r="W96" s="15">
        <v>0.17121</v>
      </c>
      <c r="X96" s="15">
        <v>0.2786099910736084</v>
      </c>
      <c r="Y96" s="15">
        <v>0.13224</v>
      </c>
      <c r="Z96" s="15">
        <v>0.31466</v>
      </c>
      <c r="AA96" s="15">
        <v>0.19058</v>
      </c>
    </row>
    <row r="97" spans="1:27">
      <c r="A97" s="4">
        <v>2005</v>
      </c>
      <c r="B97" s="5"/>
      <c r="D97" s="5"/>
      <c r="E97" s="9">
        <v>2.1677064771759871E-2</v>
      </c>
      <c r="F97" s="5">
        <v>9.8476179999999996E-2</v>
      </c>
      <c r="J97" s="15"/>
      <c r="K97" s="15"/>
      <c r="L97" s="15"/>
      <c r="M97" s="15"/>
      <c r="N97" s="15"/>
      <c r="O97" s="15"/>
      <c r="P97" s="15"/>
      <c r="Q97" s="15"/>
      <c r="R97" s="15"/>
      <c r="S97" s="15"/>
      <c r="V97" s="15">
        <v>0.36432000994682312</v>
      </c>
      <c r="W97" s="15">
        <v>0.20065</v>
      </c>
      <c r="X97" s="15">
        <v>0.29289999604225159</v>
      </c>
      <c r="Y97" s="15">
        <v>0.14651</v>
      </c>
      <c r="Z97" s="15">
        <v>0.32063000000000003</v>
      </c>
      <c r="AA97" s="15">
        <v>0.18720000000000001</v>
      </c>
    </row>
    <row r="98" spans="1:27">
      <c r="A98" s="4">
        <v>2006</v>
      </c>
      <c r="B98" s="5"/>
      <c r="D98" s="5"/>
      <c r="E98" s="9">
        <v>2.2177850113469486E-2</v>
      </c>
      <c r="F98" s="5">
        <v>9.0049870000000004E-2</v>
      </c>
      <c r="J98" s="15">
        <v>0.21964929999999999</v>
      </c>
      <c r="K98" s="15">
        <v>8.2588099999999998E-2</v>
      </c>
      <c r="L98" s="15">
        <v>0.56813340000000001</v>
      </c>
      <c r="M98" s="15">
        <v>0.26471810000000001</v>
      </c>
      <c r="N98" s="15">
        <v>0.24100079999999999</v>
      </c>
      <c r="O98" s="15">
        <v>9.2527999999999999E-2</v>
      </c>
      <c r="P98" s="15">
        <v>0.60816870000000001</v>
      </c>
      <c r="Q98" s="15">
        <v>0.29059239999999997</v>
      </c>
      <c r="R98" s="15">
        <v>0.52817970000000003</v>
      </c>
      <c r="S98" s="15">
        <v>0.2357244</v>
      </c>
      <c r="V98" s="15">
        <v>0.37428998947143555</v>
      </c>
      <c r="W98" s="15">
        <v>0.18772</v>
      </c>
      <c r="X98" s="15">
        <v>0.29548001289367676</v>
      </c>
      <c r="Y98" s="15">
        <v>0.1391</v>
      </c>
      <c r="Z98" s="15">
        <v>0.31392999999999999</v>
      </c>
      <c r="AA98" s="15">
        <v>0.16192999999999999</v>
      </c>
    </row>
    <row r="99" spans="1:27">
      <c r="A99" s="4">
        <v>2007</v>
      </c>
      <c r="B99" s="5">
        <v>0.71499999999999997</v>
      </c>
      <c r="C99" s="5">
        <v>0.33800000000000002</v>
      </c>
      <c r="D99" s="5"/>
      <c r="E99" s="9">
        <v>2.6217916977764041E-2</v>
      </c>
      <c r="F99" s="5">
        <v>8.7812719999999997E-2</v>
      </c>
      <c r="G99" s="5">
        <v>0.12617571700000002</v>
      </c>
      <c r="H99" s="30">
        <v>0.1532645</v>
      </c>
      <c r="J99" s="15"/>
      <c r="K99" s="15"/>
      <c r="L99" s="15"/>
      <c r="M99" s="15"/>
      <c r="N99" s="15"/>
      <c r="O99" s="15"/>
      <c r="P99" s="15"/>
      <c r="Q99" s="15"/>
      <c r="R99" s="15"/>
      <c r="S99" s="15"/>
      <c r="V99" s="15">
        <v>0.38324001431465149</v>
      </c>
      <c r="W99" s="15">
        <v>0.16594999999999999</v>
      </c>
      <c r="X99" s="15">
        <v>0.28995999693870544</v>
      </c>
      <c r="Y99" s="15">
        <v>0.13730000000000001</v>
      </c>
      <c r="Z99" s="15">
        <v>0.31309999999999999</v>
      </c>
      <c r="AA99" s="15">
        <v>0.13719000000000001</v>
      </c>
    </row>
    <row r="100" spans="1:27">
      <c r="A100" s="4">
        <v>2008</v>
      </c>
      <c r="B100" s="5"/>
      <c r="D100" s="5"/>
      <c r="E100" s="9">
        <v>3.0068218491170359E-2</v>
      </c>
      <c r="F100" s="5">
        <v>8.709857E-2</v>
      </c>
      <c r="J100" s="15"/>
      <c r="K100" s="15"/>
      <c r="L100" s="15"/>
      <c r="M100" s="15"/>
      <c r="N100" s="15"/>
      <c r="O100" s="15"/>
      <c r="P100" s="15"/>
      <c r="Q100" s="15"/>
      <c r="R100" s="15"/>
      <c r="S100" s="15"/>
      <c r="V100" s="15">
        <v>0.38199999928474426</v>
      </c>
      <c r="W100" s="15">
        <v>0.20616000000000001</v>
      </c>
      <c r="X100" s="15">
        <v>0.30256000161170959</v>
      </c>
      <c r="Y100" s="15">
        <v>0.14466999999999999</v>
      </c>
      <c r="Z100" s="15">
        <v>0.32952999999999999</v>
      </c>
      <c r="AA100" s="15">
        <v>0.18609000000000001</v>
      </c>
    </row>
    <row r="101" spans="1:27">
      <c r="A101" s="4">
        <v>2009</v>
      </c>
      <c r="B101" s="5"/>
      <c r="D101" s="5"/>
      <c r="E101" s="9">
        <v>2.6883572361702242E-2</v>
      </c>
      <c r="F101" s="5">
        <v>9.5222890000000004E-2</v>
      </c>
      <c r="J101" s="15">
        <v>0.18455920000000001</v>
      </c>
      <c r="K101" s="15">
        <v>6.1208400000000003E-2</v>
      </c>
      <c r="L101" s="15">
        <v>0.53211129999999995</v>
      </c>
      <c r="M101" s="15">
        <v>0.22935040000000001</v>
      </c>
      <c r="N101" s="15">
        <v>0.20812249999999999</v>
      </c>
      <c r="O101" s="15">
        <v>7.0566299999999998E-2</v>
      </c>
      <c r="P101" s="15">
        <v>0.5760073</v>
      </c>
      <c r="Q101" s="15">
        <v>0.2563955</v>
      </c>
      <c r="R101" s="15">
        <v>0.51966520000000005</v>
      </c>
      <c r="S101" s="15">
        <v>0.21694150000000001</v>
      </c>
      <c r="V101" s="15">
        <v>0.34314000606536865</v>
      </c>
      <c r="W101" s="15">
        <v>0.16306999999999999</v>
      </c>
      <c r="X101" s="15">
        <v>0.29583001136779785</v>
      </c>
      <c r="Y101" s="15">
        <v>0.13469</v>
      </c>
      <c r="Z101" s="15">
        <v>0.32616000000000001</v>
      </c>
      <c r="AA101" s="15">
        <v>0.16556000000000001</v>
      </c>
    </row>
    <row r="102" spans="1:27">
      <c r="A102" s="4">
        <v>2010</v>
      </c>
      <c r="B102" s="5">
        <v>0.745</v>
      </c>
      <c r="C102" s="5">
        <v>0.34499999999999997</v>
      </c>
      <c r="D102" s="5"/>
      <c r="E102" s="9">
        <v>2.7348957571298141E-2</v>
      </c>
      <c r="F102" s="5"/>
      <c r="G102" s="5">
        <v>0.12692712359999997</v>
      </c>
      <c r="H102" s="30">
        <v>0.15640599999999999</v>
      </c>
      <c r="J102" s="15"/>
      <c r="K102" s="15"/>
      <c r="L102" s="15"/>
      <c r="M102" s="15"/>
      <c r="N102" s="15"/>
      <c r="O102" s="15"/>
      <c r="P102" s="15"/>
      <c r="Q102" s="15"/>
      <c r="R102" s="15"/>
      <c r="S102" s="15"/>
      <c r="V102" s="15">
        <v>0.38481000065803528</v>
      </c>
      <c r="W102" s="15">
        <v>0.18201000000000001</v>
      </c>
      <c r="X102" s="15">
        <v>0.31007000803947449</v>
      </c>
      <c r="Y102" s="15">
        <v>0.16513</v>
      </c>
      <c r="Z102" s="15">
        <v>0.37070999999999998</v>
      </c>
      <c r="AA102" s="15">
        <v>0.21162</v>
      </c>
    </row>
    <row r="103" spans="1:27">
      <c r="A103" s="4">
        <v>2011</v>
      </c>
      <c r="D103" s="5"/>
      <c r="E103" s="9">
        <v>2.8799019584274874E-2</v>
      </c>
      <c r="F103" s="5">
        <v>0.12014906</v>
      </c>
      <c r="G103" s="9"/>
      <c r="J103" s="16"/>
      <c r="K103" s="16"/>
      <c r="L103" s="16"/>
      <c r="M103" s="16"/>
      <c r="N103" s="16"/>
      <c r="O103" s="16"/>
      <c r="P103" s="16"/>
      <c r="Q103" s="16"/>
      <c r="R103" s="16"/>
      <c r="S103" s="16"/>
      <c r="V103" s="15">
        <v>0.3695099949836731</v>
      </c>
      <c r="W103" s="15">
        <v>0.16872999999999999</v>
      </c>
      <c r="X103" s="15">
        <v>0.29767999053001404</v>
      </c>
      <c r="Y103" s="15">
        <v>0.13976</v>
      </c>
      <c r="Z103" s="15">
        <v>0.35066000000000003</v>
      </c>
      <c r="AA103" s="15">
        <v>0.19053</v>
      </c>
    </row>
    <row r="104" spans="1:27">
      <c r="A104" s="4">
        <v>2012</v>
      </c>
      <c r="D104" s="5"/>
      <c r="E104" s="9">
        <v>3.0851719933826648E-2</v>
      </c>
      <c r="F104" s="5">
        <v>8.6707019999999996E-2</v>
      </c>
      <c r="G104" s="9"/>
      <c r="J104" s="15">
        <v>0.21135970000000001</v>
      </c>
      <c r="K104" s="15">
        <v>8.6884000000000003E-2</v>
      </c>
      <c r="L104" s="15">
        <v>0.61493059999999999</v>
      </c>
      <c r="M104" s="15">
        <v>0.30260179999999998</v>
      </c>
      <c r="N104" s="15">
        <v>0.2353055</v>
      </c>
      <c r="O104" s="15">
        <v>9.5792299999999997E-2</v>
      </c>
      <c r="P104" s="15">
        <v>0.65796100000000002</v>
      </c>
      <c r="Q104" s="15">
        <v>0.33057249999999999</v>
      </c>
      <c r="R104" s="15">
        <v>0.59204520000000005</v>
      </c>
      <c r="S104" s="15">
        <v>0.23977879999999999</v>
      </c>
      <c r="V104" s="15">
        <v>0.4229699969291687</v>
      </c>
      <c r="W104" s="15">
        <v>0.17379</v>
      </c>
      <c r="X104" s="15">
        <v>0.33445000648498535</v>
      </c>
      <c r="Y104" s="15">
        <v>0.14180000000000001</v>
      </c>
      <c r="Z104" s="15">
        <v>0.41353000000000001</v>
      </c>
      <c r="AA104" s="15">
        <v>0.19683</v>
      </c>
    </row>
    <row r="105" spans="1:27">
      <c r="A105" s="4">
        <v>2013</v>
      </c>
      <c r="B105" s="5">
        <v>0.753</v>
      </c>
      <c r="C105" s="5">
        <v>0.35842872550000016</v>
      </c>
      <c r="D105" s="5"/>
      <c r="E105" s="9">
        <v>3.2080111209175435E-2</v>
      </c>
      <c r="F105" s="5"/>
      <c r="G105" s="5">
        <v>0.13500466340000006</v>
      </c>
      <c r="H105" s="30">
        <v>0.1722099</v>
      </c>
      <c r="J105" s="16"/>
      <c r="K105" s="16"/>
      <c r="L105" s="16"/>
      <c r="M105" s="16"/>
      <c r="N105" s="16"/>
      <c r="O105" s="16"/>
      <c r="P105" s="16"/>
      <c r="Q105" s="16"/>
      <c r="R105" s="16"/>
      <c r="S105" s="16"/>
      <c r="T105" s="16"/>
      <c r="U105" s="16"/>
      <c r="V105" s="15"/>
      <c r="W105" s="15"/>
      <c r="X105" s="15"/>
      <c r="Y105" s="15"/>
      <c r="Z105" s="15"/>
      <c r="AA105" s="15"/>
    </row>
    <row r="106" spans="1:27">
      <c r="A106" s="4">
        <v>2014</v>
      </c>
      <c r="D106" s="5"/>
      <c r="E106" s="9"/>
      <c r="F106" s="9"/>
      <c r="G106" s="9"/>
      <c r="J106" s="16"/>
      <c r="K106" s="16"/>
      <c r="L106" s="16"/>
      <c r="M106" s="16"/>
      <c r="N106" s="16"/>
      <c r="O106" s="16"/>
      <c r="P106" s="16"/>
      <c r="Q106" s="16"/>
      <c r="R106" s="16"/>
      <c r="S106" s="16"/>
      <c r="T106" s="16"/>
      <c r="U106" s="16"/>
      <c r="V106" s="16"/>
      <c r="W106" s="16"/>
    </row>
    <row r="107" spans="1:27">
      <c r="A107" s="4">
        <v>2015</v>
      </c>
      <c r="D107" s="5"/>
      <c r="J107" s="19"/>
      <c r="K107" s="19"/>
      <c r="L107" s="19"/>
      <c r="M107" s="19"/>
      <c r="N107" s="19"/>
      <c r="O107" s="19"/>
      <c r="P107" s="19"/>
      <c r="Q107" s="19"/>
      <c r="R107" s="19"/>
      <c r="S107" s="19"/>
      <c r="T107" s="19"/>
      <c r="U107" s="19"/>
      <c r="V107" s="19"/>
      <c r="W107" s="19"/>
    </row>
    <row r="108" spans="1:27">
      <c r="A108" s="4">
        <v>2016</v>
      </c>
      <c r="J108" s="7"/>
      <c r="K108" s="7"/>
      <c r="L108" s="7"/>
      <c r="M108" s="7"/>
      <c r="N108" s="7"/>
      <c r="O108" s="7"/>
      <c r="P108" s="7"/>
      <c r="Q108" s="7"/>
      <c r="R108" s="7"/>
      <c r="S108" s="7"/>
      <c r="T108" s="7"/>
      <c r="U108" s="7"/>
      <c r="V108" s="7"/>
      <c r="W108" s="7"/>
    </row>
    <row r="109" spans="1:27">
      <c r="A109" s="4">
        <v>2017</v>
      </c>
      <c r="J109" s="7"/>
      <c r="K109" s="7"/>
      <c r="L109" s="7"/>
      <c r="M109" s="7"/>
      <c r="N109" s="7"/>
      <c r="O109" s="7"/>
      <c r="P109" s="7"/>
      <c r="Q109" s="7"/>
      <c r="R109" s="7"/>
      <c r="S109" s="7"/>
      <c r="T109" s="7"/>
      <c r="U109" s="7"/>
      <c r="V109" s="7"/>
      <c r="W109" s="7"/>
    </row>
    <row r="110" spans="1:27">
      <c r="J110" s="7" t="s">
        <v>23</v>
      </c>
      <c r="K110" s="7"/>
      <c r="L110" s="7"/>
      <c r="M110" s="7"/>
      <c r="N110" s="7" t="s">
        <v>23</v>
      </c>
      <c r="O110" s="7"/>
      <c r="P110" s="7"/>
      <c r="Q110" s="7"/>
      <c r="R110" s="7"/>
      <c r="S110" s="7"/>
      <c r="T110" s="7"/>
      <c r="U110" s="7"/>
      <c r="V110" s="7" t="s">
        <v>24</v>
      </c>
      <c r="W110" s="7"/>
    </row>
    <row r="111" spans="1:27">
      <c r="B111" t="s">
        <v>19</v>
      </c>
    </row>
  </sheetData>
  <mergeCells count="13">
    <mergeCell ref="X2:Y2"/>
    <mergeCell ref="Z2:AA2"/>
    <mergeCell ref="B1:E1"/>
    <mergeCell ref="J2:M2"/>
    <mergeCell ref="J3:K3"/>
    <mergeCell ref="L3:M3"/>
    <mergeCell ref="N2:U2"/>
    <mergeCell ref="N3:O3"/>
    <mergeCell ref="P3:Q3"/>
    <mergeCell ref="J1:W1"/>
    <mergeCell ref="V2:W2"/>
    <mergeCell ref="R3:S3"/>
    <mergeCell ref="T3:U3"/>
  </mergeCells>
  <pageMargins left="0.75" right="0.75" top="1" bottom="1" header="0.5" footer="0.5"/>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F312"/>
  <sheetViews>
    <sheetView workbookViewId="0">
      <selection activeCell="D284" sqref="D284"/>
    </sheetView>
  </sheetViews>
  <sheetFormatPr baseColWidth="10" defaultColWidth="10.6640625" defaultRowHeight="15.75"/>
  <cols>
    <col min="1" max="2" width="11.5546875" customWidth="1"/>
    <col min="3" max="3" width="10.6640625" style="155"/>
    <col min="4" max="4" width="10.6640625" style="157"/>
    <col min="5" max="6" width="11.5546875" customWidth="1"/>
    <col min="7" max="16384" width="10.6640625" style="155"/>
  </cols>
  <sheetData>
    <row r="1" spans="1:6">
      <c r="A1" t="s">
        <v>397</v>
      </c>
      <c r="B1" t="s">
        <v>398</v>
      </c>
      <c r="C1" s="155" t="s">
        <v>399</v>
      </c>
      <c r="E1" t="s">
        <v>397</v>
      </c>
      <c r="F1" t="s">
        <v>420</v>
      </c>
    </row>
    <row r="2" spans="1:6">
      <c r="A2" s="156">
        <v>34335</v>
      </c>
      <c r="B2">
        <v>6.92</v>
      </c>
      <c r="C2" s="155">
        <f>AVERAGE(B2:B13)</f>
        <v>7.9625000000000012</v>
      </c>
      <c r="D2" s="157">
        <f>AVERAGE(F2:F13)</f>
        <v>7.0799999999999992</v>
      </c>
      <c r="E2" s="156">
        <v>34335</v>
      </c>
      <c r="F2">
        <v>5.75</v>
      </c>
    </row>
    <row r="3" spans="1:6">
      <c r="A3" s="156">
        <v>34366</v>
      </c>
      <c r="B3">
        <v>7.08</v>
      </c>
      <c r="E3" s="156">
        <v>34366</v>
      </c>
      <c r="F3">
        <v>5.97</v>
      </c>
    </row>
    <row r="4" spans="1:6">
      <c r="A4" s="156">
        <v>34394</v>
      </c>
      <c r="B4">
        <v>7.48</v>
      </c>
      <c r="E4" s="156">
        <v>34394</v>
      </c>
      <c r="F4">
        <v>6.48</v>
      </c>
    </row>
    <row r="5" spans="1:6">
      <c r="A5" s="156">
        <v>34425</v>
      </c>
      <c r="B5">
        <v>7.88</v>
      </c>
      <c r="E5" s="156">
        <v>34425</v>
      </c>
      <c r="F5">
        <v>6.97</v>
      </c>
    </row>
    <row r="6" spans="1:6">
      <c r="A6" s="156">
        <v>34455</v>
      </c>
      <c r="B6">
        <v>7.99</v>
      </c>
      <c r="E6" s="156">
        <v>34455</v>
      </c>
      <c r="F6">
        <v>7.18</v>
      </c>
    </row>
    <row r="7" spans="1:6">
      <c r="A7" s="156">
        <v>34486</v>
      </c>
      <c r="B7">
        <v>7.97</v>
      </c>
      <c r="E7" s="156">
        <v>34486</v>
      </c>
      <c r="F7">
        <v>7.1</v>
      </c>
    </row>
    <row r="8" spans="1:6">
      <c r="A8" s="156">
        <v>34516</v>
      </c>
      <c r="B8">
        <v>8.11</v>
      </c>
      <c r="E8" s="156">
        <v>34516</v>
      </c>
      <c r="F8">
        <v>7.3</v>
      </c>
    </row>
    <row r="9" spans="1:6">
      <c r="A9" s="156">
        <v>34547</v>
      </c>
      <c r="B9">
        <v>8.07</v>
      </c>
      <c r="E9" s="156">
        <v>34547</v>
      </c>
      <c r="F9">
        <v>7.24</v>
      </c>
    </row>
    <row r="10" spans="1:6">
      <c r="A10" s="156">
        <v>34578</v>
      </c>
      <c r="B10">
        <v>8.34</v>
      </c>
      <c r="E10" s="156">
        <v>34578</v>
      </c>
      <c r="F10">
        <v>7.46</v>
      </c>
    </row>
    <row r="11" spans="1:6">
      <c r="A11" s="156">
        <v>34608</v>
      </c>
      <c r="B11">
        <v>8.57</v>
      </c>
      <c r="E11" s="156">
        <v>34608</v>
      </c>
      <c r="F11">
        <v>7.74</v>
      </c>
    </row>
    <row r="12" spans="1:6">
      <c r="A12" s="156">
        <v>34639</v>
      </c>
      <c r="B12">
        <v>8.68</v>
      </c>
      <c r="E12" s="156">
        <v>34639</v>
      </c>
      <c r="F12">
        <v>7.96</v>
      </c>
    </row>
    <row r="13" spans="1:6">
      <c r="A13" s="156">
        <v>34669</v>
      </c>
      <c r="B13">
        <v>8.4600000000000009</v>
      </c>
      <c r="E13" s="156">
        <v>34669</v>
      </c>
      <c r="F13">
        <v>7.81</v>
      </c>
    </row>
    <row r="14" spans="1:6">
      <c r="A14" s="156">
        <v>34700</v>
      </c>
      <c r="B14">
        <v>8.4600000000000009</v>
      </c>
      <c r="C14" s="155">
        <f>AVERAGE(B14:B25)</f>
        <v>7.589999999999999</v>
      </c>
      <c r="D14" s="157">
        <f>AVERAGE(F14:F25)</f>
        <v>6.5799999999999992</v>
      </c>
      <c r="E14" s="156">
        <v>34700</v>
      </c>
      <c r="F14">
        <v>7.78</v>
      </c>
    </row>
    <row r="15" spans="1:6">
      <c r="A15" s="156">
        <v>34731</v>
      </c>
      <c r="B15">
        <v>8.26</v>
      </c>
      <c r="E15" s="156">
        <v>34731</v>
      </c>
      <c r="F15">
        <v>7.47</v>
      </c>
    </row>
    <row r="16" spans="1:6">
      <c r="A16" s="156">
        <v>34759</v>
      </c>
      <c r="B16">
        <v>8.1199999999999992</v>
      </c>
      <c r="E16" s="156">
        <v>34759</v>
      </c>
      <c r="F16">
        <v>7.2</v>
      </c>
    </row>
    <row r="17" spans="1:6">
      <c r="A17" s="156">
        <v>34790</v>
      </c>
      <c r="B17">
        <v>8.0299999999999994</v>
      </c>
      <c r="E17" s="156">
        <v>34790</v>
      </c>
      <c r="F17">
        <v>7.06</v>
      </c>
    </row>
    <row r="18" spans="1:6">
      <c r="A18" s="156">
        <v>34820</v>
      </c>
      <c r="B18">
        <v>7.65</v>
      </c>
      <c r="E18" s="156">
        <v>34820</v>
      </c>
      <c r="F18">
        <v>6.63</v>
      </c>
    </row>
    <row r="19" spans="1:6">
      <c r="A19" s="156">
        <v>34851</v>
      </c>
      <c r="B19">
        <v>7.3</v>
      </c>
      <c r="E19" s="156">
        <v>34851</v>
      </c>
      <c r="F19">
        <v>6.17</v>
      </c>
    </row>
    <row r="20" spans="1:6">
      <c r="A20" s="156">
        <v>34881</v>
      </c>
      <c r="B20">
        <v>7.41</v>
      </c>
      <c r="E20" s="156">
        <v>34881</v>
      </c>
      <c r="F20">
        <v>6.28</v>
      </c>
    </row>
    <row r="21" spans="1:6">
      <c r="A21" s="156">
        <v>34912</v>
      </c>
      <c r="B21">
        <v>7.57</v>
      </c>
      <c r="E21" s="156">
        <v>34912</v>
      </c>
      <c r="F21">
        <v>6.49</v>
      </c>
    </row>
    <row r="22" spans="1:6">
      <c r="A22" s="156">
        <v>34943</v>
      </c>
      <c r="B22">
        <v>7.32</v>
      </c>
      <c r="E22" s="156">
        <v>34943</v>
      </c>
      <c r="F22">
        <v>6.2</v>
      </c>
    </row>
    <row r="23" spans="1:6">
      <c r="A23" s="156">
        <v>34973</v>
      </c>
      <c r="B23">
        <v>7.12</v>
      </c>
      <c r="E23" s="156">
        <v>34973</v>
      </c>
      <c r="F23">
        <v>6.04</v>
      </c>
    </row>
    <row r="24" spans="1:6">
      <c r="A24" s="156">
        <v>35004</v>
      </c>
      <c r="B24">
        <v>7.02</v>
      </c>
      <c r="E24" s="156">
        <v>35004</v>
      </c>
      <c r="F24">
        <v>5.93</v>
      </c>
    </row>
    <row r="25" spans="1:6">
      <c r="A25" s="156">
        <v>35034</v>
      </c>
      <c r="B25">
        <v>6.82</v>
      </c>
      <c r="E25" s="156">
        <v>35034</v>
      </c>
      <c r="F25">
        <v>5.71</v>
      </c>
    </row>
    <row r="26" spans="1:6">
      <c r="A26" s="156">
        <v>35065</v>
      </c>
      <c r="B26">
        <v>6.81</v>
      </c>
      <c r="C26" s="155">
        <f>AVERAGE(B26:B37)</f>
        <v>7.37</v>
      </c>
      <c r="D26" s="157">
        <f>AVERAGE(F26:F37)</f>
        <v>6.4383333333333326</v>
      </c>
      <c r="E26" s="156">
        <v>35065</v>
      </c>
      <c r="F26">
        <v>5.65</v>
      </c>
    </row>
    <row r="27" spans="1:6">
      <c r="A27" s="156">
        <v>35096</v>
      </c>
      <c r="B27">
        <v>6.99</v>
      </c>
      <c r="E27" s="156">
        <v>35096</v>
      </c>
      <c r="F27">
        <v>5.81</v>
      </c>
    </row>
    <row r="28" spans="1:6">
      <c r="A28" s="156">
        <v>35125</v>
      </c>
      <c r="B28">
        <v>7.35</v>
      </c>
      <c r="E28" s="156">
        <v>35125</v>
      </c>
      <c r="F28">
        <v>6.27</v>
      </c>
    </row>
    <row r="29" spans="1:6">
      <c r="A29" s="156">
        <v>35156</v>
      </c>
      <c r="B29">
        <v>7.5</v>
      </c>
      <c r="E29" s="156">
        <v>35156</v>
      </c>
      <c r="F29">
        <v>6.51</v>
      </c>
    </row>
    <row r="30" spans="1:6">
      <c r="A30" s="156">
        <v>35186</v>
      </c>
      <c r="B30">
        <v>7.62</v>
      </c>
      <c r="E30" s="156">
        <v>35186</v>
      </c>
      <c r="F30">
        <v>6.74</v>
      </c>
    </row>
    <row r="31" spans="1:6">
      <c r="A31" s="156">
        <v>35217</v>
      </c>
      <c r="B31">
        <v>7.71</v>
      </c>
      <c r="E31" s="156">
        <v>35217</v>
      </c>
      <c r="F31">
        <v>6.91</v>
      </c>
    </row>
    <row r="32" spans="1:6">
      <c r="A32" s="156">
        <v>35247</v>
      </c>
      <c r="B32">
        <v>7.65</v>
      </c>
      <c r="E32" s="156">
        <v>35247</v>
      </c>
      <c r="F32">
        <v>6.87</v>
      </c>
    </row>
    <row r="33" spans="1:6">
      <c r="A33" s="156">
        <v>35278</v>
      </c>
      <c r="B33">
        <v>7.46</v>
      </c>
      <c r="E33" s="156">
        <v>35278</v>
      </c>
      <c r="F33">
        <v>6.64</v>
      </c>
    </row>
    <row r="34" spans="1:6">
      <c r="A34" s="156">
        <v>35309</v>
      </c>
      <c r="B34">
        <v>7.66</v>
      </c>
      <c r="E34" s="156">
        <v>35309</v>
      </c>
      <c r="F34">
        <v>6.83</v>
      </c>
    </row>
    <row r="35" spans="1:6">
      <c r="A35" s="156">
        <v>35339</v>
      </c>
      <c r="B35">
        <v>7.39</v>
      </c>
      <c r="E35" s="156">
        <v>35339</v>
      </c>
      <c r="F35">
        <v>6.53</v>
      </c>
    </row>
    <row r="36" spans="1:6">
      <c r="A36" s="156">
        <v>35370</v>
      </c>
      <c r="B36">
        <v>7.1</v>
      </c>
      <c r="E36" s="156">
        <v>35370</v>
      </c>
      <c r="F36">
        <v>6.2</v>
      </c>
    </row>
    <row r="37" spans="1:6">
      <c r="A37" s="156">
        <v>35400</v>
      </c>
      <c r="B37">
        <v>7.2</v>
      </c>
      <c r="E37" s="156">
        <v>35400</v>
      </c>
      <c r="F37">
        <v>6.3</v>
      </c>
    </row>
    <row r="38" spans="1:6">
      <c r="A38" s="156">
        <v>35431</v>
      </c>
      <c r="B38">
        <v>7.42</v>
      </c>
      <c r="C38" s="155">
        <f>AVERAGE(B38:B49)</f>
        <v>7.2616666666666676</v>
      </c>
      <c r="D38" s="157">
        <f>AVERAGE(F38:F49)</f>
        <v>6.3524999999999991</v>
      </c>
      <c r="E38" s="156">
        <v>35431</v>
      </c>
      <c r="F38">
        <v>6.58</v>
      </c>
    </row>
    <row r="39" spans="1:6">
      <c r="A39" s="156">
        <v>35462</v>
      </c>
      <c r="B39">
        <v>7.31</v>
      </c>
      <c r="E39" s="156">
        <v>35462</v>
      </c>
      <c r="F39">
        <v>6.42</v>
      </c>
    </row>
    <row r="40" spans="1:6">
      <c r="A40" s="156">
        <v>35490</v>
      </c>
      <c r="B40">
        <v>7.55</v>
      </c>
      <c r="E40" s="156">
        <v>35490</v>
      </c>
      <c r="F40">
        <v>6.69</v>
      </c>
    </row>
    <row r="41" spans="1:6">
      <c r="A41" s="156">
        <v>35521</v>
      </c>
      <c r="B41">
        <v>7.73</v>
      </c>
      <c r="E41" s="156">
        <v>35521</v>
      </c>
      <c r="F41">
        <v>6.89</v>
      </c>
    </row>
    <row r="42" spans="1:6">
      <c r="A42" s="156">
        <v>35551</v>
      </c>
      <c r="B42">
        <v>7.58</v>
      </c>
      <c r="E42" s="156">
        <v>35551</v>
      </c>
      <c r="F42">
        <v>6.71</v>
      </c>
    </row>
    <row r="43" spans="1:6">
      <c r="A43" s="156">
        <v>35582</v>
      </c>
      <c r="B43">
        <v>7.41</v>
      </c>
      <c r="E43" s="156">
        <v>35582</v>
      </c>
      <c r="F43">
        <v>6.49</v>
      </c>
    </row>
    <row r="44" spans="1:6">
      <c r="A44" s="156">
        <v>35612</v>
      </c>
      <c r="B44">
        <v>7.14</v>
      </c>
      <c r="E44" s="156">
        <v>35612</v>
      </c>
      <c r="F44">
        <v>6.22</v>
      </c>
    </row>
    <row r="45" spans="1:6">
      <c r="A45" s="156">
        <v>35643</v>
      </c>
      <c r="B45">
        <v>7.22</v>
      </c>
      <c r="E45" s="156">
        <v>35643</v>
      </c>
      <c r="F45">
        <v>6.3</v>
      </c>
    </row>
    <row r="46" spans="1:6">
      <c r="A46" s="156">
        <v>35674</v>
      </c>
      <c r="B46">
        <v>7.15</v>
      </c>
      <c r="E46" s="156">
        <v>35674</v>
      </c>
      <c r="F46">
        <v>6.21</v>
      </c>
    </row>
    <row r="47" spans="1:6">
      <c r="A47" s="156">
        <v>35704</v>
      </c>
      <c r="B47">
        <v>7</v>
      </c>
      <c r="E47" s="156">
        <v>35704</v>
      </c>
      <c r="F47">
        <v>6.03</v>
      </c>
    </row>
    <row r="48" spans="1:6">
      <c r="A48" s="156">
        <v>35735</v>
      </c>
      <c r="B48">
        <v>6.87</v>
      </c>
      <c r="E48" s="156">
        <v>35735</v>
      </c>
      <c r="F48">
        <v>5.88</v>
      </c>
    </row>
    <row r="49" spans="1:6">
      <c r="A49" s="156">
        <v>35765</v>
      </c>
      <c r="B49">
        <v>6.76</v>
      </c>
      <c r="E49" s="156">
        <v>35765</v>
      </c>
      <c r="F49">
        <v>5.81</v>
      </c>
    </row>
    <row r="50" spans="1:6">
      <c r="A50" s="156">
        <v>35796</v>
      </c>
      <c r="B50">
        <v>6.61</v>
      </c>
      <c r="C50" s="157">
        <f>AVERAGE(B50:B61)</f>
        <v>6.5316666666666663</v>
      </c>
      <c r="D50" s="157">
        <f>AVERAGE(F50:F61)</f>
        <v>5.2641666666666662</v>
      </c>
      <c r="E50" s="156">
        <v>35796</v>
      </c>
      <c r="F50">
        <v>5.54</v>
      </c>
    </row>
    <row r="51" spans="1:6">
      <c r="A51" s="156">
        <v>35827</v>
      </c>
      <c r="B51">
        <v>6.67</v>
      </c>
      <c r="E51" s="156">
        <v>35827</v>
      </c>
      <c r="F51">
        <v>5.57</v>
      </c>
    </row>
    <row r="52" spans="1:6">
      <c r="A52" s="156">
        <v>35855</v>
      </c>
      <c r="B52">
        <v>6.72</v>
      </c>
      <c r="E52" s="156">
        <v>35855</v>
      </c>
      <c r="F52">
        <v>5.65</v>
      </c>
    </row>
    <row r="53" spans="1:6">
      <c r="A53" s="156">
        <v>35886</v>
      </c>
      <c r="B53">
        <v>6.69</v>
      </c>
      <c r="E53" s="156">
        <v>35886</v>
      </c>
      <c r="F53">
        <v>5.64</v>
      </c>
    </row>
    <row r="54" spans="1:6">
      <c r="A54" s="156">
        <v>35916</v>
      </c>
      <c r="B54">
        <v>6.69</v>
      </c>
      <c r="E54" s="156">
        <v>35916</v>
      </c>
      <c r="F54">
        <v>5.65</v>
      </c>
    </row>
    <row r="55" spans="1:6">
      <c r="A55" s="156">
        <v>35947</v>
      </c>
      <c r="B55">
        <v>6.53</v>
      </c>
      <c r="E55" s="156">
        <v>35947</v>
      </c>
      <c r="F55">
        <v>5.5</v>
      </c>
    </row>
    <row r="56" spans="1:6">
      <c r="A56" s="156">
        <v>35977</v>
      </c>
      <c r="B56">
        <v>6.55</v>
      </c>
      <c r="E56" s="156">
        <v>35977</v>
      </c>
      <c r="F56">
        <v>5.46</v>
      </c>
    </row>
    <row r="57" spans="1:6">
      <c r="A57" s="156">
        <v>36008</v>
      </c>
      <c r="B57">
        <v>6.52</v>
      </c>
      <c r="E57" s="156">
        <v>36008</v>
      </c>
      <c r="F57">
        <v>5.34</v>
      </c>
    </row>
    <row r="58" spans="1:6">
      <c r="A58" s="156">
        <v>36039</v>
      </c>
      <c r="B58">
        <v>6.4</v>
      </c>
      <c r="E58" s="156">
        <v>36039</v>
      </c>
      <c r="F58">
        <v>4.8099999999999996</v>
      </c>
    </row>
    <row r="59" spans="1:6">
      <c r="A59" s="156">
        <v>36069</v>
      </c>
      <c r="B59">
        <v>6.37</v>
      </c>
      <c r="E59" s="156">
        <v>36069</v>
      </c>
      <c r="F59">
        <v>4.53</v>
      </c>
    </row>
    <row r="60" spans="1:6">
      <c r="A60" s="156">
        <v>36100</v>
      </c>
      <c r="B60">
        <v>6.41</v>
      </c>
      <c r="E60" s="156">
        <v>36100</v>
      </c>
      <c r="F60">
        <v>4.83</v>
      </c>
    </row>
    <row r="61" spans="1:6">
      <c r="A61" s="156">
        <v>36130</v>
      </c>
      <c r="B61">
        <v>6.22</v>
      </c>
      <c r="E61" s="156">
        <v>36130</v>
      </c>
      <c r="F61">
        <v>4.6500000000000004</v>
      </c>
    </row>
    <row r="62" spans="1:6">
      <c r="A62" s="156">
        <v>36161</v>
      </c>
      <c r="B62">
        <v>6.24</v>
      </c>
      <c r="C62" s="157">
        <f>AVERAGE(B62:B73)</f>
        <v>7.041666666666667</v>
      </c>
      <c r="D62" s="157">
        <f>AVERAGE(F62:F73)</f>
        <v>5.6366666666666667</v>
      </c>
      <c r="E62" s="156">
        <v>36161</v>
      </c>
      <c r="F62">
        <v>4.72</v>
      </c>
    </row>
    <row r="63" spans="1:6">
      <c r="A63" s="156">
        <v>36192</v>
      </c>
      <c r="B63">
        <v>6.4</v>
      </c>
      <c r="E63" s="156">
        <v>36192</v>
      </c>
      <c r="F63">
        <v>5</v>
      </c>
    </row>
    <row r="64" spans="1:6">
      <c r="A64" s="156">
        <v>36220</v>
      </c>
      <c r="B64">
        <v>6.62</v>
      </c>
      <c r="E64" s="156">
        <v>36220</v>
      </c>
      <c r="F64">
        <v>5.23</v>
      </c>
    </row>
    <row r="65" spans="1:6">
      <c r="A65" s="156">
        <v>36251</v>
      </c>
      <c r="B65">
        <v>6.64</v>
      </c>
      <c r="E65" s="156">
        <v>36251</v>
      </c>
      <c r="F65">
        <v>5.18</v>
      </c>
    </row>
    <row r="66" spans="1:6">
      <c r="A66" s="156">
        <v>36281</v>
      </c>
      <c r="B66">
        <v>6.93</v>
      </c>
      <c r="E66" s="156">
        <v>36281</v>
      </c>
      <c r="F66">
        <v>5.54</v>
      </c>
    </row>
    <row r="67" spans="1:6">
      <c r="A67" s="156">
        <v>36312</v>
      </c>
      <c r="B67">
        <v>7.23</v>
      </c>
      <c r="E67" s="156">
        <v>36312</v>
      </c>
      <c r="F67">
        <v>5.9</v>
      </c>
    </row>
    <row r="68" spans="1:6">
      <c r="A68" s="156">
        <v>36342</v>
      </c>
      <c r="B68">
        <v>7.19</v>
      </c>
      <c r="E68" s="156">
        <v>36342</v>
      </c>
      <c r="F68">
        <v>5.79</v>
      </c>
    </row>
    <row r="69" spans="1:6">
      <c r="A69" s="156">
        <v>36373</v>
      </c>
      <c r="B69">
        <v>7.4</v>
      </c>
      <c r="E69" s="156">
        <v>36373</v>
      </c>
      <c r="F69">
        <v>5.94</v>
      </c>
    </row>
    <row r="70" spans="1:6">
      <c r="A70" s="156">
        <v>36404</v>
      </c>
      <c r="B70">
        <v>7.39</v>
      </c>
      <c r="E70" s="156">
        <v>36404</v>
      </c>
      <c r="F70">
        <v>5.92</v>
      </c>
    </row>
    <row r="71" spans="1:6">
      <c r="A71" s="156">
        <v>36434</v>
      </c>
      <c r="B71">
        <v>7.55</v>
      </c>
      <c r="E71" s="156">
        <v>36434</v>
      </c>
      <c r="F71">
        <v>6.11</v>
      </c>
    </row>
    <row r="72" spans="1:6">
      <c r="A72" s="156">
        <v>36465</v>
      </c>
      <c r="B72">
        <v>7.36</v>
      </c>
      <c r="E72" s="156">
        <v>36465</v>
      </c>
      <c r="F72">
        <v>6.03</v>
      </c>
    </row>
    <row r="73" spans="1:6">
      <c r="A73" s="156">
        <v>36495</v>
      </c>
      <c r="B73">
        <v>7.55</v>
      </c>
      <c r="E73" s="156">
        <v>36495</v>
      </c>
      <c r="F73">
        <v>6.28</v>
      </c>
    </row>
    <row r="74" spans="1:6">
      <c r="A74" s="156">
        <v>36526</v>
      </c>
      <c r="B74">
        <v>7.78</v>
      </c>
      <c r="C74" s="157">
        <f>AVERAGE(B74:B85)</f>
        <v>7.6224999999999996</v>
      </c>
      <c r="D74" s="157">
        <f>AVERAGE(F74:F85)</f>
        <v>6.0291666666666659</v>
      </c>
      <c r="E74" s="156">
        <v>36526</v>
      </c>
      <c r="F74">
        <v>6.66</v>
      </c>
    </row>
    <row r="75" spans="1:6">
      <c r="A75" s="156">
        <v>36557</v>
      </c>
      <c r="B75">
        <v>7.68</v>
      </c>
      <c r="E75" s="156">
        <v>36557</v>
      </c>
      <c r="F75">
        <v>6.52</v>
      </c>
    </row>
    <row r="76" spans="1:6">
      <c r="A76" s="156">
        <v>36586</v>
      </c>
      <c r="B76">
        <v>7.68</v>
      </c>
      <c r="E76" s="156">
        <v>36586</v>
      </c>
      <c r="F76">
        <v>6.26</v>
      </c>
    </row>
    <row r="77" spans="1:6">
      <c r="A77" s="156">
        <v>36617</v>
      </c>
      <c r="B77">
        <v>7.64</v>
      </c>
      <c r="E77" s="156">
        <v>36617</v>
      </c>
      <c r="F77">
        <v>5.99</v>
      </c>
    </row>
    <row r="78" spans="1:6">
      <c r="A78" s="156">
        <v>36647</v>
      </c>
      <c r="B78">
        <v>7.99</v>
      </c>
      <c r="E78" s="156">
        <v>36647</v>
      </c>
      <c r="F78">
        <v>6.44</v>
      </c>
    </row>
    <row r="79" spans="1:6">
      <c r="A79" s="156">
        <v>36678</v>
      </c>
      <c r="B79">
        <v>7.67</v>
      </c>
      <c r="E79" s="156">
        <v>36678</v>
      </c>
      <c r="F79">
        <v>6.1</v>
      </c>
    </row>
    <row r="80" spans="1:6">
      <c r="A80" s="156">
        <v>36708</v>
      </c>
      <c r="B80">
        <v>7.65</v>
      </c>
      <c r="E80" s="156">
        <v>36708</v>
      </c>
      <c r="F80">
        <v>6.05</v>
      </c>
    </row>
    <row r="81" spans="1:6">
      <c r="A81" s="156">
        <v>36739</v>
      </c>
      <c r="B81">
        <v>7.55</v>
      </c>
      <c r="E81" s="156">
        <v>36739</v>
      </c>
      <c r="F81">
        <v>5.83</v>
      </c>
    </row>
    <row r="82" spans="1:6">
      <c r="A82" s="156">
        <v>36770</v>
      </c>
      <c r="B82">
        <v>7.62</v>
      </c>
      <c r="E82" s="156">
        <v>36770</v>
      </c>
      <c r="F82">
        <v>5.8</v>
      </c>
    </row>
    <row r="83" spans="1:6">
      <c r="A83" s="156">
        <v>36800</v>
      </c>
      <c r="B83">
        <v>7.55</v>
      </c>
      <c r="E83" s="156">
        <v>36800</v>
      </c>
      <c r="F83">
        <v>5.74</v>
      </c>
    </row>
    <row r="84" spans="1:6">
      <c r="A84" s="156">
        <v>36831</v>
      </c>
      <c r="B84">
        <v>7.45</v>
      </c>
      <c r="E84" s="156">
        <v>36831</v>
      </c>
      <c r="F84">
        <v>5.72</v>
      </c>
    </row>
    <row r="85" spans="1:6">
      <c r="A85" s="156">
        <v>36861</v>
      </c>
      <c r="B85">
        <v>7.21</v>
      </c>
      <c r="E85" s="156">
        <v>36861</v>
      </c>
      <c r="F85">
        <v>5.24</v>
      </c>
    </row>
    <row r="86" spans="1:6">
      <c r="A86" s="156">
        <v>36892</v>
      </c>
      <c r="B86">
        <v>7.15</v>
      </c>
      <c r="C86" s="157">
        <f>AVERAGE(B86:B97)</f>
        <v>7.0824999999999996</v>
      </c>
      <c r="D86" s="157">
        <f>AVERAGE(F86:F97)</f>
        <v>5.017500000000001</v>
      </c>
      <c r="E86" s="156">
        <v>36892</v>
      </c>
      <c r="F86">
        <v>5.16</v>
      </c>
    </row>
    <row r="87" spans="1:6">
      <c r="A87" s="156">
        <v>36923</v>
      </c>
      <c r="B87">
        <v>7.1</v>
      </c>
      <c r="E87" s="156">
        <v>36923</v>
      </c>
      <c r="F87">
        <v>5.0999999999999996</v>
      </c>
    </row>
    <row r="88" spans="1:6">
      <c r="A88" s="156">
        <v>36951</v>
      </c>
      <c r="B88">
        <v>6.98</v>
      </c>
      <c r="E88" s="156">
        <v>36951</v>
      </c>
      <c r="F88">
        <v>4.8899999999999997</v>
      </c>
    </row>
    <row r="89" spans="1:6">
      <c r="A89" s="156">
        <v>36982</v>
      </c>
      <c r="B89">
        <v>7.2</v>
      </c>
      <c r="E89" s="156">
        <v>36982</v>
      </c>
      <c r="F89">
        <v>5.14</v>
      </c>
    </row>
    <row r="90" spans="1:6">
      <c r="A90" s="156">
        <v>37012</v>
      </c>
      <c r="B90">
        <v>7.29</v>
      </c>
      <c r="E90" s="156">
        <v>37012</v>
      </c>
      <c r="F90">
        <v>5.39</v>
      </c>
    </row>
    <row r="91" spans="1:6">
      <c r="A91" s="156">
        <v>37043</v>
      </c>
      <c r="B91">
        <v>7.18</v>
      </c>
      <c r="E91" s="156">
        <v>37043</v>
      </c>
      <c r="F91">
        <v>5.28</v>
      </c>
    </row>
    <row r="92" spans="1:6">
      <c r="A92" s="156">
        <v>37073</v>
      </c>
      <c r="B92">
        <v>7.13</v>
      </c>
      <c r="E92" s="156">
        <v>37073</v>
      </c>
      <c r="F92">
        <v>5.24</v>
      </c>
    </row>
    <row r="93" spans="1:6">
      <c r="A93" s="156">
        <v>37104</v>
      </c>
      <c r="B93">
        <v>7.02</v>
      </c>
      <c r="E93" s="156">
        <v>37104</v>
      </c>
      <c r="F93">
        <v>4.97</v>
      </c>
    </row>
    <row r="94" spans="1:6">
      <c r="A94" s="156">
        <v>37135</v>
      </c>
      <c r="B94">
        <v>7.17</v>
      </c>
      <c r="E94" s="156">
        <v>37135</v>
      </c>
      <c r="F94">
        <v>4.7300000000000004</v>
      </c>
    </row>
    <row r="95" spans="1:6">
      <c r="A95" s="156">
        <v>37165</v>
      </c>
      <c r="B95">
        <v>7.03</v>
      </c>
      <c r="E95" s="156">
        <v>37165</v>
      </c>
      <c r="F95">
        <v>4.57</v>
      </c>
    </row>
    <row r="96" spans="1:6">
      <c r="A96" s="156">
        <v>37196</v>
      </c>
      <c r="B96">
        <v>6.97</v>
      </c>
      <c r="E96" s="156">
        <v>37196</v>
      </c>
      <c r="F96">
        <v>4.6500000000000004</v>
      </c>
    </row>
    <row r="97" spans="1:6">
      <c r="A97" s="156">
        <v>37226</v>
      </c>
      <c r="B97">
        <v>6.77</v>
      </c>
      <c r="E97" s="156">
        <v>37226</v>
      </c>
      <c r="F97">
        <v>5.09</v>
      </c>
    </row>
    <row r="98" spans="1:6">
      <c r="A98" s="156">
        <v>37257</v>
      </c>
      <c r="B98">
        <v>6.55</v>
      </c>
      <c r="C98" s="157">
        <f>AVERAGE(B98:B109)</f>
        <v>6.4916666666666663</v>
      </c>
      <c r="D98" s="157">
        <f>AVERAGE(F98:F109)</f>
        <v>4.6108333333333329</v>
      </c>
      <c r="E98" s="156">
        <v>37257</v>
      </c>
      <c r="F98">
        <v>5.04</v>
      </c>
    </row>
    <row r="99" spans="1:6">
      <c r="A99" s="156">
        <v>37288</v>
      </c>
      <c r="B99">
        <v>6.51</v>
      </c>
      <c r="E99" s="156">
        <v>37288</v>
      </c>
      <c r="F99">
        <v>4.91</v>
      </c>
    </row>
    <row r="100" spans="1:6">
      <c r="A100" s="156">
        <v>37316</v>
      </c>
      <c r="B100">
        <v>6.81</v>
      </c>
      <c r="E100" s="156">
        <v>37316</v>
      </c>
      <c r="F100">
        <v>5.28</v>
      </c>
    </row>
    <row r="101" spans="1:6">
      <c r="A101" s="156">
        <v>37347</v>
      </c>
      <c r="B101">
        <v>6.76</v>
      </c>
      <c r="E101" s="156">
        <v>37347</v>
      </c>
      <c r="F101">
        <v>5.21</v>
      </c>
    </row>
    <row r="102" spans="1:6">
      <c r="A102" s="156">
        <v>37377</v>
      </c>
      <c r="B102">
        <v>6.75</v>
      </c>
      <c r="E102" s="156">
        <v>37377</v>
      </c>
      <c r="F102">
        <v>5.16</v>
      </c>
    </row>
    <row r="103" spans="1:6">
      <c r="A103" s="156">
        <v>37408</v>
      </c>
      <c r="B103">
        <v>6.63</v>
      </c>
      <c r="E103" s="156">
        <v>37408</v>
      </c>
      <c r="F103">
        <v>4.93</v>
      </c>
    </row>
    <row r="104" spans="1:6">
      <c r="A104" s="156">
        <v>37438</v>
      </c>
      <c r="B104">
        <v>6.53</v>
      </c>
      <c r="E104" s="156">
        <v>37438</v>
      </c>
      <c r="F104">
        <v>4.6500000000000004</v>
      </c>
    </row>
    <row r="105" spans="1:6">
      <c r="A105" s="156">
        <v>37469</v>
      </c>
      <c r="B105">
        <v>6.37</v>
      </c>
      <c r="E105" s="156">
        <v>37469</v>
      </c>
      <c r="F105">
        <v>4.26</v>
      </c>
    </row>
    <row r="106" spans="1:6">
      <c r="A106" s="156">
        <v>37500</v>
      </c>
      <c r="B106">
        <v>6.15</v>
      </c>
      <c r="E106" s="156">
        <v>37500</v>
      </c>
      <c r="F106">
        <v>3.87</v>
      </c>
    </row>
    <row r="107" spans="1:6">
      <c r="A107" s="156">
        <v>37530</v>
      </c>
      <c r="B107">
        <v>6.32</v>
      </c>
      <c r="E107" s="156">
        <v>37530</v>
      </c>
      <c r="F107">
        <v>3.94</v>
      </c>
    </row>
    <row r="108" spans="1:6">
      <c r="A108" s="156">
        <v>37561</v>
      </c>
      <c r="B108">
        <v>6.31</v>
      </c>
      <c r="E108" s="156">
        <v>37561</v>
      </c>
      <c r="F108">
        <v>4.05</v>
      </c>
    </row>
    <row r="109" spans="1:6">
      <c r="A109" s="156">
        <v>37591</v>
      </c>
      <c r="B109">
        <v>6.21</v>
      </c>
      <c r="E109" s="156">
        <v>37591</v>
      </c>
      <c r="F109">
        <v>4.03</v>
      </c>
    </row>
    <row r="110" spans="1:6">
      <c r="A110" s="156">
        <v>37622</v>
      </c>
      <c r="B110">
        <v>6.17</v>
      </c>
      <c r="C110" s="157">
        <f>AVERAGE(B110:B121)</f>
        <v>5.666666666666667</v>
      </c>
      <c r="D110" s="157">
        <f>AVERAGE(F110:F121)</f>
        <v>4.0149999999999997</v>
      </c>
      <c r="E110" s="156">
        <v>37622</v>
      </c>
      <c r="F110">
        <v>4.05</v>
      </c>
    </row>
    <row r="111" spans="1:6">
      <c r="A111" s="156">
        <v>37653</v>
      </c>
      <c r="B111">
        <v>5.95</v>
      </c>
      <c r="E111" s="156">
        <v>37653</v>
      </c>
      <c r="F111">
        <v>3.9</v>
      </c>
    </row>
    <row r="112" spans="1:6">
      <c r="A112" s="156">
        <v>37681</v>
      </c>
      <c r="B112">
        <v>5.89</v>
      </c>
      <c r="E112" s="156">
        <v>37681</v>
      </c>
      <c r="F112">
        <v>3.81</v>
      </c>
    </row>
    <row r="113" spans="1:6">
      <c r="A113" s="156">
        <v>37712</v>
      </c>
      <c r="B113">
        <v>5.74</v>
      </c>
      <c r="E113" s="156">
        <v>37712</v>
      </c>
      <c r="F113">
        <v>3.96</v>
      </c>
    </row>
    <row r="114" spans="1:6">
      <c r="A114" s="156">
        <v>37742</v>
      </c>
      <c r="B114">
        <v>5.22</v>
      </c>
      <c r="E114" s="156">
        <v>37742</v>
      </c>
      <c r="F114">
        <v>3.57</v>
      </c>
    </row>
    <row r="115" spans="1:6">
      <c r="A115" s="156">
        <v>37773</v>
      </c>
      <c r="B115">
        <v>4.97</v>
      </c>
      <c r="E115" s="156">
        <v>37773</v>
      </c>
      <c r="F115">
        <v>3.33</v>
      </c>
    </row>
    <row r="116" spans="1:6">
      <c r="A116" s="156">
        <v>37803</v>
      </c>
      <c r="B116">
        <v>5.49</v>
      </c>
      <c r="E116" s="156">
        <v>37803</v>
      </c>
      <c r="F116">
        <v>3.98</v>
      </c>
    </row>
    <row r="117" spans="1:6">
      <c r="A117" s="156">
        <v>37834</v>
      </c>
      <c r="B117">
        <v>5.88</v>
      </c>
      <c r="E117" s="156">
        <v>37834</v>
      </c>
      <c r="F117">
        <v>4.45</v>
      </c>
    </row>
    <row r="118" spans="1:6">
      <c r="A118" s="156">
        <v>37865</v>
      </c>
      <c r="B118">
        <v>5.72</v>
      </c>
      <c r="E118" s="156">
        <v>37865</v>
      </c>
      <c r="F118">
        <v>4.2699999999999996</v>
      </c>
    </row>
    <row r="119" spans="1:6">
      <c r="A119" s="156">
        <v>37895</v>
      </c>
      <c r="B119">
        <v>5.7</v>
      </c>
      <c r="E119" s="156">
        <v>37895</v>
      </c>
      <c r="F119">
        <v>4.29</v>
      </c>
    </row>
    <row r="120" spans="1:6">
      <c r="A120" s="156">
        <v>37926</v>
      </c>
      <c r="B120">
        <v>5.65</v>
      </c>
      <c r="E120" s="156">
        <v>37926</v>
      </c>
      <c r="F120">
        <v>4.3</v>
      </c>
    </row>
    <row r="121" spans="1:6">
      <c r="A121" s="156">
        <v>37956</v>
      </c>
      <c r="B121">
        <v>5.62</v>
      </c>
      <c r="E121" s="156">
        <v>37956</v>
      </c>
      <c r="F121">
        <v>4.2699999999999996</v>
      </c>
    </row>
    <row r="122" spans="1:6">
      <c r="A122" s="156">
        <v>37987</v>
      </c>
      <c r="B122">
        <v>5.54</v>
      </c>
      <c r="C122" s="157">
        <f>AVERAGE(B122:B133)</f>
        <v>5.628333333333333</v>
      </c>
      <c r="D122" s="157">
        <f>AVERAGE(F122:F133)</f>
        <v>4.2741666666666669</v>
      </c>
      <c r="E122" s="156">
        <v>37987</v>
      </c>
      <c r="F122">
        <v>4.1500000000000004</v>
      </c>
    </row>
    <row r="123" spans="1:6">
      <c r="A123" s="156">
        <v>38018</v>
      </c>
      <c r="B123">
        <v>5.5</v>
      </c>
      <c r="E123" s="156">
        <v>38018</v>
      </c>
      <c r="F123">
        <v>4.08</v>
      </c>
    </row>
    <row r="124" spans="1:6">
      <c r="A124" s="156">
        <v>38047</v>
      </c>
      <c r="B124">
        <v>5.33</v>
      </c>
      <c r="E124" s="156">
        <v>38047</v>
      </c>
      <c r="F124">
        <v>3.83</v>
      </c>
    </row>
    <row r="125" spans="1:6">
      <c r="A125" s="156">
        <v>38078</v>
      </c>
      <c r="B125">
        <v>5.73</v>
      </c>
      <c r="E125" s="156">
        <v>38078</v>
      </c>
      <c r="F125">
        <v>4.3499999999999996</v>
      </c>
    </row>
    <row r="126" spans="1:6">
      <c r="A126" s="156">
        <v>38108</v>
      </c>
      <c r="B126">
        <v>6.04</v>
      </c>
      <c r="E126" s="156">
        <v>38108</v>
      </c>
      <c r="F126">
        <v>4.72</v>
      </c>
    </row>
    <row r="127" spans="1:6">
      <c r="A127" s="156">
        <v>38139</v>
      </c>
      <c r="B127">
        <v>6.01</v>
      </c>
      <c r="E127" s="156">
        <v>38139</v>
      </c>
      <c r="F127">
        <v>4.7300000000000004</v>
      </c>
    </row>
    <row r="128" spans="1:6">
      <c r="A128" s="156">
        <v>38169</v>
      </c>
      <c r="B128">
        <v>5.82</v>
      </c>
      <c r="E128" s="156">
        <v>38169</v>
      </c>
      <c r="F128">
        <v>4.5</v>
      </c>
    </row>
    <row r="129" spans="1:6">
      <c r="A129" s="156">
        <v>38200</v>
      </c>
      <c r="B129">
        <v>5.65</v>
      </c>
      <c r="E129" s="156">
        <v>38200</v>
      </c>
      <c r="F129">
        <v>4.28</v>
      </c>
    </row>
    <row r="130" spans="1:6">
      <c r="A130" s="156">
        <v>38231</v>
      </c>
      <c r="B130">
        <v>5.46</v>
      </c>
      <c r="E130" s="156">
        <v>38231</v>
      </c>
      <c r="F130">
        <v>4.13</v>
      </c>
    </row>
    <row r="131" spans="1:6">
      <c r="A131" s="156">
        <v>38261</v>
      </c>
      <c r="B131">
        <v>5.47</v>
      </c>
      <c r="E131" s="156">
        <v>38261</v>
      </c>
      <c r="F131">
        <v>4.0999999999999996</v>
      </c>
    </row>
    <row r="132" spans="1:6">
      <c r="A132" s="156">
        <v>38292</v>
      </c>
      <c r="B132">
        <v>5.52</v>
      </c>
      <c r="E132" s="156">
        <v>38292</v>
      </c>
      <c r="F132">
        <v>4.1900000000000004</v>
      </c>
    </row>
    <row r="133" spans="1:6">
      <c r="A133" s="156">
        <v>38322</v>
      </c>
      <c r="B133">
        <v>5.47</v>
      </c>
      <c r="E133" s="156">
        <v>38322</v>
      </c>
      <c r="F133">
        <v>4.2300000000000004</v>
      </c>
    </row>
    <row r="134" spans="1:6">
      <c r="A134" s="156">
        <v>38353</v>
      </c>
      <c r="B134">
        <v>5.36</v>
      </c>
      <c r="C134" s="157">
        <f>AVERAGE(B134:B145)</f>
        <v>5.2350000000000003</v>
      </c>
      <c r="D134" s="157">
        <f>AVERAGE(F134:F145)</f>
        <v>4.29</v>
      </c>
      <c r="E134" s="156">
        <v>38353</v>
      </c>
      <c r="F134">
        <v>4.22</v>
      </c>
    </row>
    <row r="135" spans="1:6">
      <c r="A135" s="156">
        <v>38384</v>
      </c>
      <c r="B135">
        <v>5.2</v>
      </c>
      <c r="E135" s="156">
        <v>38384</v>
      </c>
      <c r="F135">
        <v>4.17</v>
      </c>
    </row>
    <row r="136" spans="1:6">
      <c r="A136" s="156">
        <v>38412</v>
      </c>
      <c r="B136">
        <v>5.4</v>
      </c>
      <c r="E136" s="156">
        <v>38412</v>
      </c>
      <c r="F136">
        <v>4.5</v>
      </c>
    </row>
    <row r="137" spans="1:6">
      <c r="A137" s="156">
        <v>38443</v>
      </c>
      <c r="B137">
        <v>5.33</v>
      </c>
      <c r="E137" s="156">
        <v>38443</v>
      </c>
      <c r="F137">
        <v>4.34</v>
      </c>
    </row>
    <row r="138" spans="1:6">
      <c r="A138" s="156">
        <v>38473</v>
      </c>
      <c r="B138">
        <v>5.15</v>
      </c>
      <c r="E138" s="156">
        <v>38473</v>
      </c>
      <c r="F138">
        <v>4.1399999999999997</v>
      </c>
    </row>
    <row r="139" spans="1:6">
      <c r="A139" s="156">
        <v>38504</v>
      </c>
      <c r="B139">
        <v>4.96</v>
      </c>
      <c r="E139" s="156">
        <v>38504</v>
      </c>
      <c r="F139">
        <v>4</v>
      </c>
    </row>
    <row r="140" spans="1:6">
      <c r="A140" s="156">
        <v>38534</v>
      </c>
      <c r="B140">
        <v>5.0599999999999996</v>
      </c>
      <c r="E140" s="156">
        <v>38534</v>
      </c>
      <c r="F140">
        <v>4.18</v>
      </c>
    </row>
    <row r="141" spans="1:6">
      <c r="A141" s="156">
        <v>38565</v>
      </c>
      <c r="B141">
        <v>5.09</v>
      </c>
      <c r="E141" s="156">
        <v>38565</v>
      </c>
      <c r="F141">
        <v>4.26</v>
      </c>
    </row>
    <row r="142" spans="1:6">
      <c r="A142" s="156">
        <v>38596</v>
      </c>
      <c r="B142">
        <v>5.13</v>
      </c>
      <c r="E142" s="156">
        <v>38596</v>
      </c>
      <c r="F142">
        <v>4.2</v>
      </c>
    </row>
    <row r="143" spans="1:6">
      <c r="A143" s="156">
        <v>38626</v>
      </c>
      <c r="B143">
        <v>5.35</v>
      </c>
      <c r="E143" s="156">
        <v>38626</v>
      </c>
      <c r="F143">
        <v>4.46</v>
      </c>
    </row>
    <row r="144" spans="1:6">
      <c r="A144" s="156">
        <v>38657</v>
      </c>
      <c r="B144">
        <v>5.42</v>
      </c>
      <c r="E144" s="156">
        <v>38657</v>
      </c>
      <c r="F144">
        <v>4.54</v>
      </c>
    </row>
    <row r="145" spans="1:6">
      <c r="A145" s="156">
        <v>38687</v>
      </c>
      <c r="B145">
        <v>5.37</v>
      </c>
      <c r="E145" s="156">
        <v>38687</v>
      </c>
      <c r="F145">
        <v>4.47</v>
      </c>
    </row>
    <row r="146" spans="1:6">
      <c r="A146" s="156">
        <v>38718</v>
      </c>
      <c r="B146">
        <v>5.29</v>
      </c>
      <c r="C146" s="157">
        <f>AVERAGE(B146:B157)</f>
        <v>5.5874999999999995</v>
      </c>
      <c r="D146" s="157">
        <f>AVERAGE(F146:F157)</f>
        <v>4.791666666666667</v>
      </c>
      <c r="E146" s="156">
        <v>38718</v>
      </c>
      <c r="F146">
        <v>4.42</v>
      </c>
    </row>
    <row r="147" spans="1:6">
      <c r="A147" s="156">
        <v>38749</v>
      </c>
      <c r="B147">
        <v>5.35</v>
      </c>
      <c r="E147" s="156">
        <v>38749</v>
      </c>
      <c r="F147">
        <v>4.57</v>
      </c>
    </row>
    <row r="148" spans="1:6">
      <c r="A148" s="156">
        <v>38777</v>
      </c>
      <c r="B148">
        <v>5.53</v>
      </c>
      <c r="E148" s="156">
        <v>38777</v>
      </c>
      <c r="F148">
        <v>4.72</v>
      </c>
    </row>
    <row r="149" spans="1:6">
      <c r="A149" s="156">
        <v>38808</v>
      </c>
      <c r="B149">
        <v>5.84</v>
      </c>
      <c r="E149" s="156">
        <v>38808</v>
      </c>
      <c r="F149">
        <v>4.99</v>
      </c>
    </row>
    <row r="150" spans="1:6">
      <c r="A150" s="156">
        <v>38838</v>
      </c>
      <c r="B150">
        <v>5.95</v>
      </c>
      <c r="E150" s="156">
        <v>38838</v>
      </c>
      <c r="F150">
        <v>5.1100000000000003</v>
      </c>
    </row>
    <row r="151" spans="1:6">
      <c r="A151" s="156">
        <v>38869</v>
      </c>
      <c r="B151">
        <v>5.89</v>
      </c>
      <c r="E151" s="156">
        <v>38869</v>
      </c>
      <c r="F151">
        <v>5.1100000000000003</v>
      </c>
    </row>
    <row r="152" spans="1:6">
      <c r="A152" s="156">
        <v>38899</v>
      </c>
      <c r="B152">
        <v>5.85</v>
      </c>
      <c r="E152" s="156">
        <v>38899</v>
      </c>
      <c r="F152">
        <v>5.09</v>
      </c>
    </row>
    <row r="153" spans="1:6">
      <c r="A153" s="156">
        <v>38930</v>
      </c>
      <c r="B153">
        <v>5.68</v>
      </c>
      <c r="E153" s="156">
        <v>38930</v>
      </c>
      <c r="F153">
        <v>4.88</v>
      </c>
    </row>
    <row r="154" spans="1:6">
      <c r="A154" s="156">
        <v>38961</v>
      </c>
      <c r="B154">
        <v>5.51</v>
      </c>
      <c r="E154" s="156">
        <v>38961</v>
      </c>
      <c r="F154">
        <v>4.72</v>
      </c>
    </row>
    <row r="155" spans="1:6">
      <c r="A155" s="156">
        <v>38991</v>
      </c>
      <c r="B155">
        <v>5.51</v>
      </c>
      <c r="E155" s="156">
        <v>38991</v>
      </c>
      <c r="F155">
        <v>4.7300000000000004</v>
      </c>
    </row>
    <row r="156" spans="1:6">
      <c r="A156" s="156">
        <v>39022</v>
      </c>
      <c r="B156">
        <v>5.33</v>
      </c>
      <c r="E156" s="156">
        <v>39022</v>
      </c>
      <c r="F156">
        <v>4.5999999999999996</v>
      </c>
    </row>
    <row r="157" spans="1:6">
      <c r="A157" s="156">
        <v>39052</v>
      </c>
      <c r="B157">
        <v>5.32</v>
      </c>
      <c r="E157" s="156">
        <v>39052</v>
      </c>
      <c r="F157">
        <v>4.5599999999999996</v>
      </c>
    </row>
    <row r="158" spans="1:6">
      <c r="A158" s="156">
        <v>39083</v>
      </c>
      <c r="B158">
        <v>5.4</v>
      </c>
      <c r="C158" s="157">
        <f>AVERAGE(B158:B169)</f>
        <v>5.5558333333333323</v>
      </c>
      <c r="D158" s="157">
        <f>AVERAGE(F158:F169)</f>
        <v>4.6291666666666664</v>
      </c>
      <c r="E158" s="156">
        <v>39083</v>
      </c>
      <c r="F158">
        <v>4.76</v>
      </c>
    </row>
    <row r="159" spans="1:6">
      <c r="A159" s="156">
        <v>39114</v>
      </c>
      <c r="B159">
        <v>5.39</v>
      </c>
      <c r="E159" s="156">
        <v>39114</v>
      </c>
      <c r="F159">
        <v>4.72</v>
      </c>
    </row>
    <row r="160" spans="1:6">
      <c r="A160" s="156">
        <v>39142</v>
      </c>
      <c r="B160">
        <v>5.3</v>
      </c>
      <c r="E160" s="156">
        <v>39142</v>
      </c>
      <c r="F160">
        <v>4.5599999999999996</v>
      </c>
    </row>
    <row r="161" spans="1:6">
      <c r="A161" s="156">
        <v>39173</v>
      </c>
      <c r="B161">
        <v>5.47</v>
      </c>
      <c r="E161" s="156">
        <v>39173</v>
      </c>
      <c r="F161">
        <v>4.6900000000000004</v>
      </c>
    </row>
    <row r="162" spans="1:6">
      <c r="A162" s="156">
        <v>39203</v>
      </c>
      <c r="B162">
        <v>5.47</v>
      </c>
      <c r="E162" s="156">
        <v>39203</v>
      </c>
      <c r="F162">
        <v>4.75</v>
      </c>
    </row>
    <row r="163" spans="1:6">
      <c r="A163" s="156">
        <v>39234</v>
      </c>
      <c r="B163">
        <v>5.79</v>
      </c>
      <c r="E163" s="156">
        <v>39234</v>
      </c>
      <c r="F163">
        <v>5.0999999999999996</v>
      </c>
    </row>
    <row r="164" spans="1:6">
      <c r="A164" s="156">
        <v>39264</v>
      </c>
      <c r="B164">
        <v>5.73</v>
      </c>
      <c r="E164" s="156">
        <v>39264</v>
      </c>
      <c r="F164">
        <v>5</v>
      </c>
    </row>
    <row r="165" spans="1:6">
      <c r="A165" s="156">
        <v>39295</v>
      </c>
      <c r="B165">
        <v>5.79</v>
      </c>
      <c r="E165" s="156">
        <v>39295</v>
      </c>
      <c r="F165">
        <v>4.67</v>
      </c>
    </row>
    <row r="166" spans="1:6">
      <c r="A166" s="156">
        <v>39326</v>
      </c>
      <c r="B166">
        <v>5.74</v>
      </c>
      <c r="E166" s="156">
        <v>39326</v>
      </c>
      <c r="F166">
        <v>4.5199999999999996</v>
      </c>
    </row>
    <row r="167" spans="1:6">
      <c r="A167" s="156">
        <v>39356</v>
      </c>
      <c r="B167">
        <v>5.66</v>
      </c>
      <c r="E167" s="156">
        <v>39356</v>
      </c>
      <c r="F167">
        <v>4.53</v>
      </c>
    </row>
    <row r="168" spans="1:6">
      <c r="A168" s="156">
        <v>39387</v>
      </c>
      <c r="B168">
        <v>5.44</v>
      </c>
      <c r="E168" s="156">
        <v>39387</v>
      </c>
      <c r="F168">
        <v>4.1500000000000004</v>
      </c>
    </row>
    <row r="169" spans="1:6">
      <c r="A169" s="156">
        <v>39417</v>
      </c>
      <c r="B169">
        <v>5.49</v>
      </c>
      <c r="E169" s="156">
        <v>39417</v>
      </c>
      <c r="F169">
        <v>4.0999999999999996</v>
      </c>
    </row>
    <row r="170" spans="1:6">
      <c r="A170" s="156">
        <v>39448</v>
      </c>
      <c r="B170">
        <v>5.33</v>
      </c>
      <c r="C170" s="157">
        <f>AVERAGE(B170:B181)</f>
        <v>5.6316666666666668</v>
      </c>
      <c r="D170" s="157">
        <f>AVERAGE(F170:F181)</f>
        <v>3.6666666666666665</v>
      </c>
      <c r="E170" s="156">
        <v>39448</v>
      </c>
      <c r="F170">
        <v>3.74</v>
      </c>
    </row>
    <row r="171" spans="1:6">
      <c r="A171" s="156">
        <v>39479</v>
      </c>
      <c r="B171">
        <v>5.53</v>
      </c>
      <c r="E171" s="156">
        <v>39479</v>
      </c>
      <c r="F171">
        <v>3.74</v>
      </c>
    </row>
    <row r="172" spans="1:6">
      <c r="A172" s="156">
        <v>39508</v>
      </c>
      <c r="B172">
        <v>5.51</v>
      </c>
      <c r="E172" s="156">
        <v>39508</v>
      </c>
      <c r="F172">
        <v>3.51</v>
      </c>
    </row>
    <row r="173" spans="1:6">
      <c r="A173" s="156">
        <v>39539</v>
      </c>
      <c r="B173">
        <v>5.55</v>
      </c>
      <c r="E173" s="156">
        <v>39539</v>
      </c>
      <c r="F173">
        <v>3.68</v>
      </c>
    </row>
    <row r="174" spans="1:6">
      <c r="A174" s="156">
        <v>39569</v>
      </c>
      <c r="B174">
        <v>5.57</v>
      </c>
      <c r="E174" s="156">
        <v>39569</v>
      </c>
      <c r="F174">
        <v>3.88</v>
      </c>
    </row>
    <row r="175" spans="1:6">
      <c r="A175" s="156">
        <v>39600</v>
      </c>
      <c r="B175">
        <v>5.68</v>
      </c>
      <c r="E175" s="156">
        <v>39600</v>
      </c>
      <c r="F175">
        <v>4.0999999999999996</v>
      </c>
    </row>
    <row r="176" spans="1:6">
      <c r="A176" s="156">
        <v>39630</v>
      </c>
      <c r="B176">
        <v>5.67</v>
      </c>
      <c r="E176" s="156">
        <v>39630</v>
      </c>
      <c r="F176">
        <v>4.01</v>
      </c>
    </row>
    <row r="177" spans="1:6">
      <c r="A177" s="156">
        <v>39661</v>
      </c>
      <c r="B177">
        <v>5.64</v>
      </c>
      <c r="E177" s="156">
        <v>39661</v>
      </c>
      <c r="F177">
        <v>3.89</v>
      </c>
    </row>
    <row r="178" spans="1:6">
      <c r="A178" s="156">
        <v>39692</v>
      </c>
      <c r="B178">
        <v>5.65</v>
      </c>
      <c r="E178" s="156">
        <v>39692</v>
      </c>
      <c r="F178">
        <v>3.69</v>
      </c>
    </row>
    <row r="179" spans="1:6">
      <c r="A179" s="156">
        <v>39722</v>
      </c>
      <c r="B179">
        <v>6.28</v>
      </c>
      <c r="E179" s="156">
        <v>39722</v>
      </c>
      <c r="F179">
        <v>3.81</v>
      </c>
    </row>
    <row r="180" spans="1:6">
      <c r="A180" s="156">
        <v>39753</v>
      </c>
      <c r="B180">
        <v>6.12</v>
      </c>
      <c r="E180" s="156">
        <v>39753</v>
      </c>
      <c r="F180">
        <v>3.53</v>
      </c>
    </row>
    <row r="181" spans="1:6">
      <c r="A181" s="156">
        <v>39783</v>
      </c>
      <c r="B181">
        <v>5.05</v>
      </c>
      <c r="E181" s="156">
        <v>39783</v>
      </c>
      <c r="F181">
        <v>2.42</v>
      </c>
    </row>
    <row r="182" spans="1:6">
      <c r="A182" s="156">
        <v>39814</v>
      </c>
      <c r="B182">
        <v>5.05</v>
      </c>
      <c r="C182" s="157">
        <f>AVERAGE(B182:B193)</f>
        <v>5.3133333333333326</v>
      </c>
      <c r="D182" s="157">
        <f>AVERAGE(F182:F193)</f>
        <v>3.2566666666666664</v>
      </c>
      <c r="E182" s="156">
        <v>39814</v>
      </c>
      <c r="F182">
        <v>2.52</v>
      </c>
    </row>
    <row r="183" spans="1:6">
      <c r="A183" s="156">
        <v>39845</v>
      </c>
      <c r="B183">
        <v>5.27</v>
      </c>
      <c r="E183" s="156">
        <v>39845</v>
      </c>
      <c r="F183">
        <v>2.87</v>
      </c>
    </row>
    <row r="184" spans="1:6">
      <c r="A184" s="156">
        <v>39873</v>
      </c>
      <c r="B184">
        <v>5.5</v>
      </c>
      <c r="E184" s="156">
        <v>39873</v>
      </c>
      <c r="F184">
        <v>2.82</v>
      </c>
    </row>
    <row r="185" spans="1:6">
      <c r="A185" s="156">
        <v>39904</v>
      </c>
      <c r="B185">
        <v>5.39</v>
      </c>
      <c r="E185" s="156">
        <v>39904</v>
      </c>
      <c r="F185">
        <v>2.93</v>
      </c>
    </row>
    <row r="186" spans="1:6">
      <c r="A186" s="156">
        <v>39934</v>
      </c>
      <c r="B186">
        <v>5.54</v>
      </c>
      <c r="E186" s="156">
        <v>39934</v>
      </c>
      <c r="F186">
        <v>3.29</v>
      </c>
    </row>
    <row r="187" spans="1:6">
      <c r="A187" s="156">
        <v>39965</v>
      </c>
      <c r="B187">
        <v>5.61</v>
      </c>
      <c r="E187" s="156">
        <v>39965</v>
      </c>
      <c r="F187">
        <v>3.72</v>
      </c>
    </row>
    <row r="188" spans="1:6">
      <c r="A188" s="156">
        <v>39995</v>
      </c>
      <c r="B188">
        <v>5.41</v>
      </c>
      <c r="E188" s="156">
        <v>39995</v>
      </c>
      <c r="F188">
        <v>3.56</v>
      </c>
    </row>
    <row r="189" spans="1:6">
      <c r="A189" s="156">
        <v>40026</v>
      </c>
      <c r="B189">
        <v>5.26</v>
      </c>
      <c r="E189" s="156">
        <v>40026</v>
      </c>
      <c r="F189">
        <v>3.59</v>
      </c>
    </row>
    <row r="190" spans="1:6">
      <c r="A190" s="156">
        <v>40057</v>
      </c>
      <c r="B190">
        <v>5.13</v>
      </c>
      <c r="E190" s="156">
        <v>40057</v>
      </c>
      <c r="F190">
        <v>3.4</v>
      </c>
    </row>
    <row r="191" spans="1:6">
      <c r="A191" s="156">
        <v>40087</v>
      </c>
      <c r="B191">
        <v>5.15</v>
      </c>
      <c r="E191" s="156">
        <v>40087</v>
      </c>
      <c r="F191">
        <v>3.39</v>
      </c>
    </row>
    <row r="192" spans="1:6">
      <c r="A192" s="156">
        <v>40118</v>
      </c>
      <c r="B192">
        <v>5.19</v>
      </c>
      <c r="E192" s="156">
        <v>40118</v>
      </c>
      <c r="F192">
        <v>3.4</v>
      </c>
    </row>
    <row r="193" spans="1:6">
      <c r="A193" s="156">
        <v>40148</v>
      </c>
      <c r="B193">
        <v>5.26</v>
      </c>
      <c r="E193" s="156">
        <v>40148</v>
      </c>
      <c r="F193">
        <v>3.59</v>
      </c>
    </row>
    <row r="194" spans="1:6">
      <c r="A194" s="156">
        <v>40179</v>
      </c>
      <c r="B194">
        <v>5.26</v>
      </c>
      <c r="C194" s="157">
        <f>AVERAGE(B194:B205)</f>
        <v>4.9433333333333325</v>
      </c>
      <c r="D194" s="157">
        <f>AVERAGE(F194:F205)</f>
        <v>3.2141666666666668</v>
      </c>
      <c r="E194" s="156">
        <v>40179</v>
      </c>
      <c r="F194">
        <v>3.73</v>
      </c>
    </row>
    <row r="195" spans="1:6">
      <c r="A195" s="156">
        <v>40210</v>
      </c>
      <c r="B195">
        <v>5.35</v>
      </c>
      <c r="E195" s="156">
        <v>40210</v>
      </c>
      <c r="F195">
        <v>3.69</v>
      </c>
    </row>
    <row r="196" spans="1:6">
      <c r="A196" s="156">
        <v>40238</v>
      </c>
      <c r="B196">
        <v>5.27</v>
      </c>
      <c r="E196" s="156">
        <v>40238</v>
      </c>
      <c r="F196">
        <v>3.73</v>
      </c>
    </row>
    <row r="197" spans="1:6">
      <c r="A197" s="156">
        <v>40269</v>
      </c>
      <c r="B197">
        <v>5.29</v>
      </c>
      <c r="E197" s="156">
        <v>40269</v>
      </c>
      <c r="F197">
        <v>3.85</v>
      </c>
    </row>
    <row r="198" spans="1:6">
      <c r="A198" s="156">
        <v>40299</v>
      </c>
      <c r="B198">
        <v>4.96</v>
      </c>
      <c r="E198" s="156">
        <v>40299</v>
      </c>
      <c r="F198">
        <v>3.42</v>
      </c>
    </row>
    <row r="199" spans="1:6">
      <c r="A199" s="156">
        <v>40330</v>
      </c>
      <c r="B199">
        <v>4.88</v>
      </c>
      <c r="E199" s="156">
        <v>40330</v>
      </c>
      <c r="F199">
        <v>3.2</v>
      </c>
    </row>
    <row r="200" spans="1:6">
      <c r="A200" s="156">
        <v>40360</v>
      </c>
      <c r="B200">
        <v>4.72</v>
      </c>
      <c r="E200" s="156">
        <v>40360</v>
      </c>
      <c r="F200">
        <v>3.01</v>
      </c>
    </row>
    <row r="201" spans="1:6">
      <c r="A201" s="156">
        <v>40391</v>
      </c>
      <c r="B201">
        <v>4.49</v>
      </c>
      <c r="E201" s="156">
        <v>40391</v>
      </c>
      <c r="F201">
        <v>2.7</v>
      </c>
    </row>
    <row r="202" spans="1:6">
      <c r="A202" s="156">
        <v>40422</v>
      </c>
      <c r="B202">
        <v>4.53</v>
      </c>
      <c r="E202" s="156">
        <v>40422</v>
      </c>
      <c r="F202">
        <v>2.65</v>
      </c>
    </row>
    <row r="203" spans="1:6">
      <c r="A203" s="156">
        <v>40452</v>
      </c>
      <c r="B203">
        <v>4.68</v>
      </c>
      <c r="E203" s="156">
        <v>40452</v>
      </c>
      <c r="F203">
        <v>2.54</v>
      </c>
    </row>
    <row r="204" spans="1:6">
      <c r="A204" s="156">
        <v>40483</v>
      </c>
      <c r="B204">
        <v>4.87</v>
      </c>
      <c r="E204" s="156">
        <v>40483</v>
      </c>
      <c r="F204">
        <v>2.76</v>
      </c>
    </row>
    <row r="205" spans="1:6">
      <c r="A205" s="156">
        <v>40513</v>
      </c>
      <c r="B205">
        <v>5.0199999999999996</v>
      </c>
      <c r="E205" s="156">
        <v>40513</v>
      </c>
      <c r="F205">
        <v>3.29</v>
      </c>
    </row>
    <row r="206" spans="1:6">
      <c r="A206" s="156">
        <v>40544</v>
      </c>
      <c r="B206">
        <v>5.04</v>
      </c>
      <c r="C206" s="157">
        <f>AVERAGE(B206:B217)</f>
        <v>4.6391666666666662</v>
      </c>
      <c r="D206" s="157">
        <f>AVERAGE(F206:F217)</f>
        <v>2.7858333333333327</v>
      </c>
      <c r="E206" s="156">
        <v>40544</v>
      </c>
      <c r="F206">
        <v>3.39</v>
      </c>
    </row>
    <row r="207" spans="1:6">
      <c r="A207" s="156">
        <v>40575</v>
      </c>
      <c r="B207">
        <v>5.22</v>
      </c>
      <c r="E207" s="156">
        <v>40575</v>
      </c>
      <c r="F207">
        <v>3.58</v>
      </c>
    </row>
    <row r="208" spans="1:6">
      <c r="A208" s="156">
        <v>40603</v>
      </c>
      <c r="B208">
        <v>5.13</v>
      </c>
      <c r="E208" s="156">
        <v>40603</v>
      </c>
      <c r="F208">
        <v>3.41</v>
      </c>
    </row>
    <row r="209" spans="1:6">
      <c r="A209" s="156">
        <v>40634</v>
      </c>
      <c r="B209">
        <v>5.16</v>
      </c>
      <c r="E209" s="156">
        <v>40634</v>
      </c>
      <c r="F209">
        <v>3.46</v>
      </c>
    </row>
    <row r="210" spans="1:6">
      <c r="A210" s="156">
        <v>40664</v>
      </c>
      <c r="B210">
        <v>4.96</v>
      </c>
      <c r="E210" s="156">
        <v>40664</v>
      </c>
      <c r="F210">
        <v>3.17</v>
      </c>
    </row>
    <row r="211" spans="1:6">
      <c r="A211" s="156">
        <v>40695</v>
      </c>
      <c r="B211">
        <v>4.99</v>
      </c>
      <c r="E211" s="156">
        <v>40695</v>
      </c>
      <c r="F211">
        <v>3</v>
      </c>
    </row>
    <row r="212" spans="1:6">
      <c r="A212" s="156">
        <v>40725</v>
      </c>
      <c r="B212">
        <v>4.93</v>
      </c>
      <c r="E212" s="156">
        <v>40725</v>
      </c>
      <c r="F212">
        <v>3</v>
      </c>
    </row>
    <row r="213" spans="1:6">
      <c r="A213" s="156">
        <v>40756</v>
      </c>
      <c r="B213">
        <v>4.37</v>
      </c>
      <c r="E213" s="156">
        <v>40756</v>
      </c>
      <c r="F213">
        <v>2.2999999999999998</v>
      </c>
    </row>
    <row r="214" spans="1:6">
      <c r="A214" s="156">
        <v>40787</v>
      </c>
      <c r="B214">
        <v>4.09</v>
      </c>
      <c r="E214" s="156">
        <v>40787</v>
      </c>
      <c r="F214">
        <v>1.98</v>
      </c>
    </row>
    <row r="215" spans="1:6">
      <c r="A215" s="156">
        <v>40817</v>
      </c>
      <c r="B215">
        <v>3.98</v>
      </c>
      <c r="E215" s="156">
        <v>40817</v>
      </c>
      <c r="F215">
        <v>2.15</v>
      </c>
    </row>
    <row r="216" spans="1:6">
      <c r="A216" s="156">
        <v>40848</v>
      </c>
      <c r="B216">
        <v>3.87</v>
      </c>
      <c r="E216" s="156">
        <v>40848</v>
      </c>
      <c r="F216">
        <v>2.0099999999999998</v>
      </c>
    </row>
    <row r="217" spans="1:6">
      <c r="A217" s="156">
        <v>40878</v>
      </c>
      <c r="B217">
        <v>3.93</v>
      </c>
      <c r="E217" s="156">
        <v>40878</v>
      </c>
      <c r="F217">
        <v>1.98</v>
      </c>
    </row>
    <row r="218" spans="1:6">
      <c r="A218" s="156">
        <v>40909</v>
      </c>
      <c r="B218">
        <v>3.85</v>
      </c>
      <c r="C218" s="157">
        <f>AVERAGE(B218:B229)</f>
        <v>3.6733333333333333</v>
      </c>
      <c r="D218" s="157">
        <f>AVERAGE(F218:F229)</f>
        <v>1.8025</v>
      </c>
      <c r="E218" s="156">
        <v>40909</v>
      </c>
      <c r="F218">
        <v>1.97</v>
      </c>
    </row>
    <row r="219" spans="1:6">
      <c r="A219" s="156">
        <v>40940</v>
      </c>
      <c r="B219">
        <v>3.85</v>
      </c>
      <c r="E219" s="156">
        <v>40940</v>
      </c>
      <c r="F219">
        <v>1.97</v>
      </c>
    </row>
    <row r="220" spans="1:6">
      <c r="A220" s="156">
        <v>40969</v>
      </c>
      <c r="B220">
        <v>3.99</v>
      </c>
      <c r="E220" s="156">
        <v>40969</v>
      </c>
      <c r="F220">
        <v>2.17</v>
      </c>
    </row>
    <row r="221" spans="1:6">
      <c r="A221" s="156">
        <v>41000</v>
      </c>
      <c r="B221">
        <v>3.96</v>
      </c>
      <c r="E221" s="156">
        <v>41000</v>
      </c>
      <c r="F221">
        <v>2.0499999999999998</v>
      </c>
    </row>
    <row r="222" spans="1:6">
      <c r="A222" s="156">
        <v>41030</v>
      </c>
      <c r="B222">
        <v>3.8</v>
      </c>
      <c r="E222" s="156">
        <v>41030</v>
      </c>
      <c r="F222">
        <v>1.8</v>
      </c>
    </row>
    <row r="223" spans="1:6">
      <c r="A223" s="156">
        <v>41061</v>
      </c>
      <c r="B223">
        <v>3.64</v>
      </c>
      <c r="E223" s="156">
        <v>41061</v>
      </c>
      <c r="F223">
        <v>1.62</v>
      </c>
    </row>
    <row r="224" spans="1:6">
      <c r="A224" s="156">
        <v>41091</v>
      </c>
      <c r="B224">
        <v>3.4</v>
      </c>
      <c r="E224" s="156">
        <v>41091</v>
      </c>
      <c r="F224">
        <v>1.53</v>
      </c>
    </row>
    <row r="225" spans="1:6">
      <c r="A225" s="156">
        <v>41122</v>
      </c>
      <c r="B225">
        <v>3.48</v>
      </c>
      <c r="E225" s="156">
        <v>41122</v>
      </c>
      <c r="F225">
        <v>1.68</v>
      </c>
    </row>
    <row r="226" spans="1:6">
      <c r="A226" s="156">
        <v>41153</v>
      </c>
      <c r="B226">
        <v>3.49</v>
      </c>
      <c r="E226" s="156">
        <v>41153</v>
      </c>
      <c r="F226">
        <v>1.72</v>
      </c>
    </row>
    <row r="227" spans="1:6">
      <c r="A227" s="156">
        <v>41183</v>
      </c>
      <c r="B227">
        <v>3.47</v>
      </c>
      <c r="E227" s="156">
        <v>41183</v>
      </c>
      <c r="F227">
        <v>1.75</v>
      </c>
    </row>
    <row r="228" spans="1:6">
      <c r="A228" s="156">
        <v>41214</v>
      </c>
      <c r="B228">
        <v>3.5</v>
      </c>
      <c r="E228" s="156">
        <v>41214</v>
      </c>
      <c r="F228">
        <v>1.65</v>
      </c>
    </row>
    <row r="229" spans="1:6">
      <c r="A229" s="156">
        <v>41244</v>
      </c>
      <c r="B229">
        <v>3.65</v>
      </c>
      <c r="E229" s="156">
        <v>41244</v>
      </c>
      <c r="F229">
        <v>1.72</v>
      </c>
    </row>
    <row r="230" spans="1:6">
      <c r="A230" s="156">
        <v>41275</v>
      </c>
      <c r="B230">
        <v>3.8</v>
      </c>
      <c r="C230" s="157">
        <f>AVERAGE(B230:B241)</f>
        <v>4.2350000000000003</v>
      </c>
      <c r="D230" s="157">
        <f>AVERAGE(F230:F241)</f>
        <v>2.3508333333333331</v>
      </c>
      <c r="E230" s="156">
        <v>41275</v>
      </c>
      <c r="F230">
        <v>1.91</v>
      </c>
    </row>
    <row r="231" spans="1:6">
      <c r="A231" s="156">
        <v>41306</v>
      </c>
      <c r="B231">
        <v>3.9</v>
      </c>
      <c r="E231" s="156">
        <v>41306</v>
      </c>
      <c r="F231">
        <v>1.98</v>
      </c>
    </row>
    <row r="232" spans="1:6">
      <c r="A232" s="156">
        <v>41334</v>
      </c>
      <c r="B232">
        <v>3.93</v>
      </c>
      <c r="E232" s="156">
        <v>41334</v>
      </c>
      <c r="F232">
        <v>1.96</v>
      </c>
    </row>
    <row r="233" spans="1:6">
      <c r="A233" s="156">
        <v>41365</v>
      </c>
      <c r="B233">
        <v>3.73</v>
      </c>
      <c r="E233" s="156">
        <v>41365</v>
      </c>
      <c r="F233">
        <v>1.76</v>
      </c>
    </row>
    <row r="234" spans="1:6">
      <c r="A234" s="156">
        <v>41395</v>
      </c>
      <c r="B234">
        <v>3.89</v>
      </c>
      <c r="E234" s="156">
        <v>41395</v>
      </c>
      <c r="F234">
        <v>1.93</v>
      </c>
    </row>
    <row r="235" spans="1:6">
      <c r="A235" s="156">
        <v>41426</v>
      </c>
      <c r="B235">
        <v>4.2699999999999996</v>
      </c>
      <c r="E235" s="156">
        <v>41426</v>
      </c>
      <c r="F235">
        <v>2.2999999999999998</v>
      </c>
    </row>
    <row r="236" spans="1:6">
      <c r="A236" s="156">
        <v>41456</v>
      </c>
      <c r="B236">
        <v>4.34</v>
      </c>
      <c r="E236" s="156">
        <v>41456</v>
      </c>
      <c r="F236">
        <v>2.58</v>
      </c>
    </row>
    <row r="237" spans="1:6">
      <c r="A237" s="156">
        <v>41487</v>
      </c>
      <c r="B237">
        <v>4.54</v>
      </c>
      <c r="E237" s="156">
        <v>41487</v>
      </c>
      <c r="F237">
        <v>2.74</v>
      </c>
    </row>
    <row r="238" spans="1:6">
      <c r="A238" s="156">
        <v>41518</v>
      </c>
      <c r="B238">
        <v>4.6399999999999997</v>
      </c>
      <c r="E238" s="156">
        <v>41518</v>
      </c>
      <c r="F238">
        <v>2.81</v>
      </c>
    </row>
    <row r="239" spans="1:6">
      <c r="A239" s="156">
        <v>41548</v>
      </c>
      <c r="B239">
        <v>4.53</v>
      </c>
      <c r="E239" s="156">
        <v>41548</v>
      </c>
      <c r="F239">
        <v>2.62</v>
      </c>
    </row>
    <row r="240" spans="1:6">
      <c r="A240" s="156">
        <v>41579</v>
      </c>
      <c r="B240">
        <v>4.63</v>
      </c>
      <c r="E240" s="156">
        <v>41579</v>
      </c>
      <c r="F240">
        <v>2.72</v>
      </c>
    </row>
    <row r="241" spans="1:6">
      <c r="A241" s="156">
        <v>41609</v>
      </c>
      <c r="B241">
        <v>4.62</v>
      </c>
      <c r="E241" s="156">
        <v>41609</v>
      </c>
      <c r="F241">
        <v>2.9</v>
      </c>
    </row>
    <row r="242" spans="1:6">
      <c r="A242" s="156">
        <v>41640</v>
      </c>
      <c r="B242">
        <v>4.49</v>
      </c>
      <c r="C242" s="157">
        <f>AVERAGE(B242:B253)</f>
        <v>4.1625000000000005</v>
      </c>
      <c r="D242" s="157">
        <f>AVERAGE(F242:F253)</f>
        <v>2.5408333333333335</v>
      </c>
      <c r="E242" s="156">
        <v>41640</v>
      </c>
      <c r="F242">
        <v>2.86</v>
      </c>
    </row>
    <row r="243" spans="1:6">
      <c r="A243" s="156">
        <v>41671</v>
      </c>
      <c r="B243">
        <v>4.45</v>
      </c>
      <c r="E243" s="156">
        <v>41671</v>
      </c>
      <c r="F243">
        <v>2.71</v>
      </c>
    </row>
    <row r="244" spans="1:6">
      <c r="A244" s="156">
        <v>41699</v>
      </c>
      <c r="B244">
        <v>4.38</v>
      </c>
      <c r="E244" s="156">
        <v>41699</v>
      </c>
      <c r="F244">
        <v>2.72</v>
      </c>
    </row>
    <row r="245" spans="1:6">
      <c r="A245" s="156">
        <v>41730</v>
      </c>
      <c r="B245">
        <v>4.24</v>
      </c>
      <c r="E245" s="156">
        <v>41730</v>
      </c>
      <c r="F245">
        <v>2.71</v>
      </c>
    </row>
    <row r="246" spans="1:6">
      <c r="A246" s="156">
        <v>41760</v>
      </c>
      <c r="B246">
        <v>4.16</v>
      </c>
      <c r="E246" s="156">
        <v>41760</v>
      </c>
      <c r="F246">
        <v>2.56</v>
      </c>
    </row>
    <row r="247" spans="1:6">
      <c r="A247" s="156">
        <v>41791</v>
      </c>
      <c r="B247">
        <v>4.25</v>
      </c>
      <c r="E247" s="156">
        <v>41791</v>
      </c>
      <c r="F247">
        <v>2.6</v>
      </c>
    </row>
    <row r="248" spans="1:6">
      <c r="A248" s="156">
        <v>41821</v>
      </c>
      <c r="B248">
        <v>4.16</v>
      </c>
      <c r="E248" s="156">
        <v>41821</v>
      </c>
      <c r="F248">
        <v>2.54</v>
      </c>
    </row>
    <row r="249" spans="1:6">
      <c r="A249" s="156">
        <v>41852</v>
      </c>
      <c r="B249">
        <v>4.08</v>
      </c>
      <c r="E249" s="156">
        <v>41852</v>
      </c>
      <c r="F249">
        <v>2.42</v>
      </c>
    </row>
    <row r="250" spans="1:6">
      <c r="A250" s="156">
        <v>41883</v>
      </c>
      <c r="B250">
        <v>4.1100000000000003</v>
      </c>
      <c r="E250" s="156">
        <v>41883</v>
      </c>
      <c r="F250">
        <v>2.5299999999999998</v>
      </c>
    </row>
    <row r="251" spans="1:6">
      <c r="A251" s="156">
        <v>41913</v>
      </c>
      <c r="B251">
        <v>3.92</v>
      </c>
      <c r="E251" s="156">
        <v>41913</v>
      </c>
      <c r="F251">
        <v>2.2999999999999998</v>
      </c>
    </row>
    <row r="252" spans="1:6">
      <c r="A252" s="156">
        <v>41944</v>
      </c>
      <c r="B252">
        <v>3.92</v>
      </c>
      <c r="E252" s="156">
        <v>41944</v>
      </c>
      <c r="F252">
        <v>2.33</v>
      </c>
    </row>
    <row r="253" spans="1:6">
      <c r="A253" s="156">
        <v>41974</v>
      </c>
      <c r="B253">
        <v>3.79</v>
      </c>
      <c r="E253" s="156">
        <v>41974</v>
      </c>
      <c r="F253">
        <v>2.21</v>
      </c>
    </row>
    <row r="254" spans="1:6">
      <c r="A254" s="156">
        <v>42005</v>
      </c>
      <c r="B254">
        <v>3.46</v>
      </c>
      <c r="C254" s="157">
        <f>AVERAGE(B254:B265)</f>
        <v>3.8866666666666672</v>
      </c>
      <c r="D254" s="157">
        <f>AVERAGE(F254:F265)</f>
        <v>2.1358333333333337</v>
      </c>
      <c r="E254" s="156">
        <v>42005</v>
      </c>
      <c r="F254">
        <v>1.88</v>
      </c>
    </row>
    <row r="255" spans="1:6">
      <c r="A255" s="156">
        <v>42036</v>
      </c>
      <c r="B255">
        <v>3.61</v>
      </c>
      <c r="E255" s="156">
        <v>42036</v>
      </c>
      <c r="F255">
        <v>1.98</v>
      </c>
    </row>
    <row r="256" spans="1:6">
      <c r="A256" s="156">
        <v>42064</v>
      </c>
      <c r="B256">
        <v>3.64</v>
      </c>
      <c r="E256" s="156">
        <v>42064</v>
      </c>
      <c r="F256">
        <v>2.04</v>
      </c>
    </row>
    <row r="257" spans="1:6">
      <c r="A257" s="156">
        <v>42095</v>
      </c>
      <c r="B257">
        <v>3.52</v>
      </c>
      <c r="E257" s="156">
        <v>42095</v>
      </c>
      <c r="F257">
        <v>1.94</v>
      </c>
    </row>
    <row r="258" spans="1:6">
      <c r="A258" s="156">
        <v>42125</v>
      </c>
      <c r="B258">
        <v>3.98</v>
      </c>
      <c r="E258" s="156">
        <v>42125</v>
      </c>
      <c r="F258">
        <v>2.2000000000000002</v>
      </c>
    </row>
    <row r="259" spans="1:6">
      <c r="A259" s="156">
        <v>42156</v>
      </c>
      <c r="B259">
        <v>4.1900000000000004</v>
      </c>
      <c r="E259" s="156">
        <v>42156</v>
      </c>
      <c r="F259">
        <v>2.36</v>
      </c>
    </row>
    <row r="260" spans="1:6">
      <c r="A260" s="156">
        <v>42186</v>
      </c>
      <c r="B260">
        <v>4.1500000000000004</v>
      </c>
      <c r="E260" s="156">
        <v>42186</v>
      </c>
      <c r="F260">
        <v>2.3199999999999998</v>
      </c>
    </row>
    <row r="261" spans="1:6">
      <c r="A261" s="156">
        <v>42217</v>
      </c>
      <c r="B261">
        <v>4.04</v>
      </c>
      <c r="E261" s="156">
        <v>42217</v>
      </c>
      <c r="F261">
        <v>2.17</v>
      </c>
    </row>
    <row r="262" spans="1:6">
      <c r="A262" s="156">
        <v>42248</v>
      </c>
      <c r="B262">
        <v>4.07</v>
      </c>
      <c r="E262" s="156">
        <v>42248</v>
      </c>
      <c r="F262">
        <v>2.17</v>
      </c>
    </row>
    <row r="263" spans="1:6">
      <c r="A263" s="156">
        <v>42278</v>
      </c>
      <c r="B263">
        <v>3.95</v>
      </c>
      <c r="E263" s="156">
        <v>42278</v>
      </c>
      <c r="F263">
        <v>2.0699999999999998</v>
      </c>
    </row>
    <row r="264" spans="1:6">
      <c r="A264" s="156">
        <v>42309</v>
      </c>
      <c r="B264">
        <v>4.0599999999999996</v>
      </c>
      <c r="E264" s="156">
        <v>42309</v>
      </c>
      <c r="F264">
        <v>2.2599999999999998</v>
      </c>
    </row>
    <row r="265" spans="1:6">
      <c r="A265" s="156">
        <v>42339</v>
      </c>
      <c r="B265">
        <v>3.97</v>
      </c>
      <c r="E265" s="156">
        <v>42339</v>
      </c>
      <c r="F265">
        <v>2.2400000000000002</v>
      </c>
    </row>
    <row r="266" spans="1:6">
      <c r="A266" s="156">
        <v>42370</v>
      </c>
      <c r="B266">
        <v>4</v>
      </c>
      <c r="C266" s="157">
        <f>AVERAGE(B266:B277)</f>
        <v>3.6658333333333335</v>
      </c>
      <c r="D266" s="157">
        <f>AVERAGE(F266:F277)</f>
        <v>1.8416666666666668</v>
      </c>
      <c r="E266" s="156">
        <v>42370</v>
      </c>
      <c r="F266">
        <v>2.09</v>
      </c>
    </row>
    <row r="267" spans="1:6">
      <c r="A267" s="156">
        <v>42401</v>
      </c>
      <c r="B267">
        <v>3.96</v>
      </c>
      <c r="E267" s="156">
        <v>42401</v>
      </c>
      <c r="F267">
        <v>1.78</v>
      </c>
    </row>
    <row r="268" spans="1:6">
      <c r="A268" s="156">
        <v>42430</v>
      </c>
      <c r="B268">
        <v>3.82</v>
      </c>
      <c r="E268" s="156">
        <v>42430</v>
      </c>
      <c r="F268">
        <v>1.89</v>
      </c>
    </row>
    <row r="269" spans="1:6">
      <c r="A269" s="156">
        <v>42461</v>
      </c>
      <c r="B269">
        <v>3.62</v>
      </c>
      <c r="E269" s="156">
        <v>42461</v>
      </c>
      <c r="F269">
        <v>1.81</v>
      </c>
    </row>
    <row r="270" spans="1:6">
      <c r="A270" s="156">
        <v>42491</v>
      </c>
      <c r="B270">
        <v>3.65</v>
      </c>
      <c r="E270" s="156">
        <v>42491</v>
      </c>
      <c r="F270">
        <v>1.81</v>
      </c>
    </row>
    <row r="271" spans="1:6">
      <c r="A271" s="156">
        <v>42522</v>
      </c>
      <c r="B271">
        <v>3.5</v>
      </c>
      <c r="E271" s="156">
        <v>42522</v>
      </c>
      <c r="F271">
        <v>1.64</v>
      </c>
    </row>
    <row r="272" spans="1:6">
      <c r="A272" s="156">
        <v>42552</v>
      </c>
      <c r="B272">
        <v>3.28</v>
      </c>
      <c r="E272" s="156">
        <v>42552</v>
      </c>
      <c r="F272">
        <v>1.5</v>
      </c>
    </row>
    <row r="273" spans="1:6">
      <c r="A273" s="156">
        <v>42583</v>
      </c>
      <c r="B273">
        <v>3.32</v>
      </c>
      <c r="E273" s="156">
        <v>42583</v>
      </c>
      <c r="F273">
        <v>1.56</v>
      </c>
    </row>
    <row r="274" spans="1:6">
      <c r="A274" s="156">
        <v>42614</v>
      </c>
      <c r="B274">
        <v>3.41</v>
      </c>
      <c r="E274" s="156">
        <v>42614</v>
      </c>
      <c r="F274">
        <v>1.63</v>
      </c>
    </row>
    <row r="275" spans="1:6">
      <c r="A275" s="156">
        <v>42644</v>
      </c>
      <c r="B275">
        <v>3.51</v>
      </c>
      <c r="E275" s="156">
        <v>42644</v>
      </c>
      <c r="F275">
        <v>1.76</v>
      </c>
    </row>
    <row r="276" spans="1:6">
      <c r="A276" s="156">
        <v>42675</v>
      </c>
      <c r="B276">
        <v>3.86</v>
      </c>
      <c r="E276" s="156">
        <v>42675</v>
      </c>
      <c r="F276">
        <v>2.14</v>
      </c>
    </row>
    <row r="277" spans="1:6">
      <c r="A277" s="156">
        <v>42705</v>
      </c>
      <c r="B277">
        <v>4.0599999999999996</v>
      </c>
      <c r="E277" s="156">
        <v>42705</v>
      </c>
      <c r="F277">
        <v>2.4900000000000002</v>
      </c>
    </row>
    <row r="278" spans="1:6">
      <c r="A278" s="156">
        <v>42736</v>
      </c>
      <c r="B278">
        <v>3.92</v>
      </c>
      <c r="C278" s="157">
        <f>AVERAGE(B278:B289)</f>
        <v>3.7433333333333336</v>
      </c>
      <c r="D278" s="157">
        <f>AVERAGE(F278:F289)</f>
        <v>2.3299999999999996</v>
      </c>
      <c r="E278" s="156">
        <v>42736</v>
      </c>
      <c r="F278">
        <v>2.4300000000000002</v>
      </c>
    </row>
    <row r="279" spans="1:6">
      <c r="A279" s="156">
        <v>42767</v>
      </c>
      <c r="B279">
        <v>3.95</v>
      </c>
      <c r="E279" s="156">
        <v>42767</v>
      </c>
      <c r="F279">
        <v>2.42</v>
      </c>
    </row>
    <row r="280" spans="1:6">
      <c r="A280" s="156">
        <v>42795</v>
      </c>
      <c r="B280">
        <v>4.01</v>
      </c>
      <c r="E280" s="156">
        <v>42795</v>
      </c>
      <c r="F280">
        <v>2.48</v>
      </c>
    </row>
    <row r="281" spans="1:6">
      <c r="A281" s="156">
        <v>42826</v>
      </c>
      <c r="B281">
        <v>3.87</v>
      </c>
      <c r="E281" s="156">
        <v>42826</v>
      </c>
      <c r="F281">
        <v>2.2999999999999998</v>
      </c>
    </row>
    <row r="282" spans="1:6">
      <c r="A282" s="156">
        <v>42856</v>
      </c>
      <c r="B282">
        <v>3.85</v>
      </c>
      <c r="E282" s="156">
        <v>42856</v>
      </c>
      <c r="F282">
        <v>2.2999999999999998</v>
      </c>
    </row>
    <row r="283" spans="1:6">
      <c r="A283" s="156">
        <v>42887</v>
      </c>
      <c r="B283">
        <v>3.68</v>
      </c>
      <c r="E283" s="156">
        <v>42887</v>
      </c>
      <c r="F283">
        <v>2.19</v>
      </c>
    </row>
    <row r="284" spans="1:6">
      <c r="A284" s="156">
        <v>42917</v>
      </c>
      <c r="B284">
        <v>3.7</v>
      </c>
      <c r="E284" s="156">
        <v>42917</v>
      </c>
      <c r="F284">
        <v>2.3199999999999998</v>
      </c>
    </row>
    <row r="285" spans="1:6">
      <c r="A285" s="156">
        <v>42948</v>
      </c>
      <c r="B285">
        <v>3.63</v>
      </c>
      <c r="E285" s="156">
        <v>42948</v>
      </c>
      <c r="F285">
        <v>2.21</v>
      </c>
    </row>
    <row r="286" spans="1:6">
      <c r="A286" s="156">
        <v>42979</v>
      </c>
      <c r="B286">
        <v>3.63</v>
      </c>
      <c r="E286" s="156">
        <v>42979</v>
      </c>
      <c r="F286">
        <v>2.2000000000000002</v>
      </c>
    </row>
    <row r="287" spans="1:6">
      <c r="A287" s="156">
        <v>43009</v>
      </c>
      <c r="B287">
        <v>3.6</v>
      </c>
      <c r="E287" s="156">
        <v>43009</v>
      </c>
      <c r="F287">
        <v>2.36</v>
      </c>
    </row>
    <row r="288" spans="1:6">
      <c r="A288" s="156">
        <v>43040</v>
      </c>
      <c r="B288">
        <v>3.57</v>
      </c>
      <c r="E288" s="156">
        <v>43040</v>
      </c>
      <c r="F288">
        <v>2.35</v>
      </c>
    </row>
    <row r="289" spans="1:6">
      <c r="A289" s="156">
        <v>43070</v>
      </c>
      <c r="B289">
        <v>3.51</v>
      </c>
      <c r="E289" s="156">
        <v>43070</v>
      </c>
      <c r="F289">
        <v>2.4</v>
      </c>
    </row>
    <row r="290" spans="1:6">
      <c r="A290" s="156">
        <v>43101</v>
      </c>
      <c r="B290">
        <v>3.55</v>
      </c>
      <c r="C290" s="157">
        <f>AVERAGE(B290:B301)</f>
        <v>3.9299999999999997</v>
      </c>
      <c r="D290" s="157">
        <f>AVERAGE(F290:F301)</f>
        <v>2.9099999999999997</v>
      </c>
      <c r="E290" s="156">
        <v>43101</v>
      </c>
      <c r="F290">
        <v>2.58</v>
      </c>
    </row>
    <row r="291" spans="1:6">
      <c r="A291" s="156">
        <v>43132</v>
      </c>
      <c r="B291">
        <v>3.82</v>
      </c>
      <c r="E291" s="156">
        <v>43132</v>
      </c>
      <c r="F291">
        <v>2.86</v>
      </c>
    </row>
    <row r="292" spans="1:6">
      <c r="A292" s="156">
        <v>43160</v>
      </c>
      <c r="B292">
        <v>3.87</v>
      </c>
      <c r="E292" s="156">
        <v>43160</v>
      </c>
      <c r="F292">
        <v>2.84</v>
      </c>
    </row>
    <row r="293" spans="1:6">
      <c r="A293" s="156">
        <v>43191</v>
      </c>
      <c r="B293">
        <v>3.85</v>
      </c>
      <c r="E293" s="156">
        <v>43191</v>
      </c>
      <c r="F293">
        <v>2.87</v>
      </c>
    </row>
    <row r="294" spans="1:6">
      <c r="A294" s="156">
        <v>43221</v>
      </c>
      <c r="B294">
        <v>4</v>
      </c>
      <c r="E294" s="156">
        <v>43221</v>
      </c>
      <c r="F294">
        <v>2.98</v>
      </c>
    </row>
    <row r="295" spans="1:6">
      <c r="A295" s="156">
        <v>43252</v>
      </c>
      <c r="B295">
        <v>3.96</v>
      </c>
      <c r="E295" s="156">
        <v>43252</v>
      </c>
      <c r="F295">
        <v>2.91</v>
      </c>
    </row>
    <row r="296" spans="1:6">
      <c r="A296" s="156">
        <v>43282</v>
      </c>
      <c r="B296">
        <v>3.87</v>
      </c>
      <c r="E296" s="156">
        <v>43282</v>
      </c>
      <c r="F296">
        <v>2.89</v>
      </c>
    </row>
    <row r="297" spans="1:6">
      <c r="A297" s="156">
        <v>43313</v>
      </c>
      <c r="B297">
        <v>3.88</v>
      </c>
      <c r="E297" s="156">
        <v>43313</v>
      </c>
      <c r="F297">
        <v>2.89</v>
      </c>
    </row>
    <row r="298" spans="1:6">
      <c r="A298" s="156">
        <v>43344</v>
      </c>
      <c r="B298">
        <v>3.98</v>
      </c>
      <c r="E298" s="156">
        <v>43344</v>
      </c>
      <c r="F298">
        <v>3</v>
      </c>
    </row>
    <row r="299" spans="1:6">
      <c r="A299" s="156">
        <v>43374</v>
      </c>
      <c r="B299">
        <v>4.1399999999999997</v>
      </c>
      <c r="E299" s="156">
        <v>43374</v>
      </c>
      <c r="F299">
        <v>3.15</v>
      </c>
    </row>
    <row r="300" spans="1:6">
      <c r="A300" s="156">
        <v>43405</v>
      </c>
      <c r="B300">
        <v>4.22</v>
      </c>
      <c r="E300" s="156">
        <v>43405</v>
      </c>
      <c r="F300">
        <v>3.12</v>
      </c>
    </row>
    <row r="301" spans="1:6">
      <c r="A301" s="156">
        <v>43435</v>
      </c>
      <c r="B301">
        <v>4.0199999999999996</v>
      </c>
      <c r="E301" s="156">
        <v>43435</v>
      </c>
      <c r="F301">
        <v>2.83</v>
      </c>
    </row>
    <row r="302" spans="1:6">
      <c r="A302" s="156">
        <v>43466</v>
      </c>
      <c r="B302">
        <v>3.93</v>
      </c>
      <c r="C302" s="157">
        <f>AVERAGE(B302:B313)</f>
        <v>3.5675000000000003</v>
      </c>
      <c r="D302" s="157">
        <f>AVERAGE(F302:F313)</f>
        <v>2.17</v>
      </c>
      <c r="E302" s="156">
        <v>43466</v>
      </c>
      <c r="F302">
        <v>2.71</v>
      </c>
    </row>
    <row r="303" spans="1:6">
      <c r="A303" s="156">
        <v>43497</v>
      </c>
      <c r="B303">
        <v>3.79</v>
      </c>
      <c r="E303" s="156">
        <v>43497</v>
      </c>
      <c r="F303">
        <v>2.68</v>
      </c>
    </row>
    <row r="304" spans="1:6">
      <c r="A304" s="156">
        <v>43525</v>
      </c>
      <c r="B304">
        <v>3.77</v>
      </c>
      <c r="E304" s="156">
        <v>43525</v>
      </c>
      <c r="F304">
        <v>2.57</v>
      </c>
    </row>
    <row r="305" spans="1:6">
      <c r="A305" s="156">
        <v>43556</v>
      </c>
      <c r="B305">
        <v>3.69</v>
      </c>
      <c r="E305" s="156">
        <v>43556</v>
      </c>
      <c r="F305">
        <v>2.5299999999999998</v>
      </c>
    </row>
    <row r="306" spans="1:6">
      <c r="A306" s="156">
        <v>43586</v>
      </c>
      <c r="B306">
        <v>3.67</v>
      </c>
      <c r="E306" s="156">
        <v>43586</v>
      </c>
      <c r="F306">
        <v>2.4</v>
      </c>
    </row>
    <row r="307" spans="1:6">
      <c r="A307" s="156">
        <v>43617</v>
      </c>
      <c r="B307">
        <v>3.42</v>
      </c>
      <c r="E307" s="156">
        <v>43617</v>
      </c>
      <c r="F307">
        <v>2.0699999999999998</v>
      </c>
    </row>
    <row r="308" spans="1:6">
      <c r="A308" s="156">
        <v>43647</v>
      </c>
      <c r="B308">
        <v>3.29</v>
      </c>
      <c r="E308" s="156">
        <v>43647</v>
      </c>
      <c r="F308">
        <v>2.06</v>
      </c>
    </row>
    <row r="309" spans="1:6">
      <c r="A309" s="156">
        <v>43678</v>
      </c>
      <c r="B309">
        <v>2.98</v>
      </c>
      <c r="E309" s="156">
        <v>43678</v>
      </c>
      <c r="F309">
        <v>1.63</v>
      </c>
    </row>
    <row r="310" spans="1:6">
      <c r="E310" s="156">
        <v>43709</v>
      </c>
      <c r="F310">
        <v>1.7</v>
      </c>
    </row>
    <row r="311" spans="1:6">
      <c r="E311" s="156">
        <v>43739</v>
      </c>
      <c r="F311">
        <v>1.71</v>
      </c>
    </row>
    <row r="312" spans="1:6">
      <c r="E312" s="156">
        <v>43770</v>
      </c>
      <c r="F312">
        <v>1.81</v>
      </c>
    </row>
  </sheetData>
  <pageMargins left="0.75" right="0.75" top="1" bottom="1" header="0.5" footer="0.5"/>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L43"/>
  <sheetViews>
    <sheetView topLeftCell="A16" zoomScale="200" zoomScaleNormal="200" zoomScalePageLayoutView="200" workbookViewId="0">
      <selection activeCell="A46" sqref="A46"/>
    </sheetView>
  </sheetViews>
  <sheetFormatPr baseColWidth="10" defaultRowHeight="15"/>
  <sheetData>
    <row r="1" spans="1:12">
      <c r="A1" t="s">
        <v>196</v>
      </c>
    </row>
    <row r="2" spans="1:12">
      <c r="A2" t="s">
        <v>205</v>
      </c>
    </row>
    <row r="3" spans="1:12" ht="89.25">
      <c r="A3" s="74" t="s">
        <v>211</v>
      </c>
      <c r="B3" s="74" t="s">
        <v>203</v>
      </c>
      <c r="C3" s="74" t="s">
        <v>197</v>
      </c>
      <c r="D3" s="74" t="s">
        <v>198</v>
      </c>
      <c r="E3" s="74" t="s">
        <v>199</v>
      </c>
      <c r="F3" s="74" t="s">
        <v>200</v>
      </c>
      <c r="G3" s="74" t="s">
        <v>201</v>
      </c>
      <c r="H3" s="74" t="s">
        <v>202</v>
      </c>
      <c r="I3" s="74" t="s">
        <v>233</v>
      </c>
      <c r="J3" s="74" t="s">
        <v>204</v>
      </c>
      <c r="K3" s="74" t="s">
        <v>232</v>
      </c>
      <c r="L3" s="74" t="s">
        <v>206</v>
      </c>
    </row>
    <row r="4" spans="1:12">
      <c r="A4" s="75">
        <v>0</v>
      </c>
      <c r="B4" s="75">
        <v>60</v>
      </c>
      <c r="C4" s="75"/>
      <c r="D4" s="75"/>
      <c r="E4" s="75"/>
      <c r="F4" s="75"/>
      <c r="G4" s="75"/>
      <c r="H4" s="75"/>
    </row>
    <row r="5" spans="1:12">
      <c r="A5" s="75">
        <v>60</v>
      </c>
      <c r="B5" s="75">
        <v>70</v>
      </c>
      <c r="C5" s="75">
        <v>3972</v>
      </c>
      <c r="D5" s="75">
        <v>266678</v>
      </c>
      <c r="E5" s="75">
        <v>10345</v>
      </c>
      <c r="F5" s="75">
        <v>669810</v>
      </c>
      <c r="G5" s="75">
        <f>C5+E5</f>
        <v>14317</v>
      </c>
      <c r="H5" s="75">
        <f t="shared" ref="H5:H19" si="0">D5+F5</f>
        <v>936488</v>
      </c>
      <c r="I5" s="75">
        <f>J5+K5</f>
        <v>391</v>
      </c>
      <c r="J5" s="75">
        <v>391</v>
      </c>
      <c r="L5" s="75">
        <v>622</v>
      </c>
    </row>
    <row r="6" spans="1:12">
      <c r="A6" s="75">
        <v>70</v>
      </c>
      <c r="B6" s="75">
        <v>80</v>
      </c>
      <c r="C6" s="75">
        <v>8793</v>
      </c>
      <c r="D6" s="75">
        <v>659909</v>
      </c>
      <c r="E6" s="75">
        <v>7145</v>
      </c>
      <c r="F6" s="75">
        <v>535889</v>
      </c>
      <c r="G6" s="75">
        <f t="shared" ref="G6:G19" si="1">C6+E6</f>
        <v>15938</v>
      </c>
      <c r="H6" s="75">
        <f t="shared" si="0"/>
        <v>1195798</v>
      </c>
      <c r="I6" s="75">
        <f t="shared" ref="I6:I19" si="2">J6+K6</f>
        <v>4053</v>
      </c>
      <c r="J6" s="75">
        <v>4051</v>
      </c>
      <c r="K6" s="75">
        <v>2</v>
      </c>
      <c r="L6" s="75">
        <v>4090</v>
      </c>
    </row>
    <row r="7" spans="1:12">
      <c r="A7" s="75">
        <v>80</v>
      </c>
      <c r="B7" s="75">
        <v>90</v>
      </c>
      <c r="C7" s="75">
        <v>8673</v>
      </c>
      <c r="D7" s="75">
        <v>735941</v>
      </c>
      <c r="E7" s="75">
        <v>6793</v>
      </c>
      <c r="F7" s="75">
        <v>576221</v>
      </c>
      <c r="G7" s="75">
        <f t="shared" si="1"/>
        <v>15466</v>
      </c>
      <c r="H7" s="75">
        <f t="shared" si="0"/>
        <v>1312162</v>
      </c>
      <c r="I7" s="75">
        <f t="shared" si="2"/>
        <v>11453</v>
      </c>
      <c r="J7" s="75">
        <v>11441</v>
      </c>
      <c r="K7" s="75">
        <v>12</v>
      </c>
      <c r="L7" s="75">
        <v>11751</v>
      </c>
    </row>
    <row r="8" spans="1:12">
      <c r="A8" s="75">
        <v>90</v>
      </c>
      <c r="B8" s="75">
        <v>100</v>
      </c>
      <c r="C8" s="75">
        <v>7424</v>
      </c>
      <c r="D8" s="75">
        <v>704913</v>
      </c>
      <c r="E8" s="75">
        <v>5823</v>
      </c>
      <c r="F8" s="75">
        <v>552387</v>
      </c>
      <c r="G8" s="75">
        <f t="shared" si="1"/>
        <v>13247</v>
      </c>
      <c r="H8" s="75">
        <f t="shared" si="0"/>
        <v>1257300</v>
      </c>
      <c r="I8" s="75">
        <f t="shared" si="2"/>
        <v>17878</v>
      </c>
      <c r="J8" s="75">
        <v>17853</v>
      </c>
      <c r="K8" s="75">
        <v>25</v>
      </c>
      <c r="L8" s="75">
        <v>18711</v>
      </c>
    </row>
    <row r="9" spans="1:12">
      <c r="A9" s="75">
        <v>100</v>
      </c>
      <c r="B9" s="75">
        <v>120</v>
      </c>
      <c r="C9" s="75">
        <v>11653</v>
      </c>
      <c r="D9" s="75">
        <v>1273616</v>
      </c>
      <c r="E9" s="75">
        <v>10777</v>
      </c>
      <c r="F9" s="75">
        <v>1187619</v>
      </c>
      <c r="G9" s="75">
        <f t="shared" si="1"/>
        <v>22430</v>
      </c>
      <c r="H9" s="75">
        <f t="shared" si="0"/>
        <v>2461235</v>
      </c>
      <c r="I9" s="75">
        <f t="shared" si="2"/>
        <v>52656</v>
      </c>
      <c r="J9" s="75">
        <v>52339</v>
      </c>
      <c r="K9" s="75">
        <v>317</v>
      </c>
      <c r="L9" s="75">
        <v>56048</v>
      </c>
    </row>
    <row r="10" spans="1:12">
      <c r="A10" s="75">
        <v>120</v>
      </c>
      <c r="B10" s="75">
        <v>150</v>
      </c>
      <c r="C10" s="75">
        <v>20098</v>
      </c>
      <c r="D10" s="75">
        <v>2721623</v>
      </c>
      <c r="E10" s="75">
        <v>9455</v>
      </c>
      <c r="F10" s="75">
        <v>1234131</v>
      </c>
      <c r="G10" s="75">
        <f t="shared" si="1"/>
        <v>29553</v>
      </c>
      <c r="H10" s="75">
        <f t="shared" si="0"/>
        <v>3955754</v>
      </c>
      <c r="I10" s="75">
        <f t="shared" si="2"/>
        <v>117807</v>
      </c>
      <c r="J10" s="75">
        <v>115472</v>
      </c>
      <c r="K10" s="75">
        <v>2335</v>
      </c>
      <c r="L10" s="75">
        <v>234082</v>
      </c>
    </row>
    <row r="11" spans="1:12">
      <c r="A11" s="75">
        <v>150</v>
      </c>
      <c r="B11" s="75">
        <v>200</v>
      </c>
      <c r="C11" s="75">
        <v>24754</v>
      </c>
      <c r="D11" s="75">
        <v>4278292</v>
      </c>
      <c r="E11" s="75">
        <v>5489</v>
      </c>
      <c r="F11" s="75">
        <v>938824</v>
      </c>
      <c r="G11" s="75">
        <f t="shared" si="1"/>
        <v>30243</v>
      </c>
      <c r="H11" s="75">
        <f t="shared" si="0"/>
        <v>5217116</v>
      </c>
      <c r="I11" s="75">
        <f t="shared" si="2"/>
        <v>274897</v>
      </c>
      <c r="J11" s="75">
        <v>266969</v>
      </c>
      <c r="K11" s="75">
        <v>7928</v>
      </c>
      <c r="L11" s="75">
        <v>400140</v>
      </c>
    </row>
    <row r="12" spans="1:12">
      <c r="A12" s="75">
        <v>200</v>
      </c>
      <c r="B12" s="75">
        <v>300</v>
      </c>
      <c r="C12" s="75">
        <v>23826</v>
      </c>
      <c r="D12" s="75">
        <v>5781297</v>
      </c>
      <c r="E12" s="75">
        <v>3955</v>
      </c>
      <c r="F12" s="75">
        <v>945528</v>
      </c>
      <c r="G12" s="75">
        <f t="shared" si="1"/>
        <v>27781</v>
      </c>
      <c r="H12" s="75">
        <f t="shared" si="0"/>
        <v>6726825</v>
      </c>
      <c r="I12" s="75">
        <f t="shared" si="2"/>
        <v>573489</v>
      </c>
      <c r="J12" s="75">
        <v>549239</v>
      </c>
      <c r="K12" s="75">
        <v>24250</v>
      </c>
      <c r="L12" s="75">
        <v>703289</v>
      </c>
    </row>
    <row r="13" spans="1:12">
      <c r="A13" s="75">
        <v>300</v>
      </c>
      <c r="B13" s="75">
        <v>500</v>
      </c>
      <c r="C13" s="75">
        <v>16424</v>
      </c>
      <c r="D13" s="75">
        <v>6267939</v>
      </c>
      <c r="E13" s="75">
        <v>1483</v>
      </c>
      <c r="F13" s="75">
        <v>522779</v>
      </c>
      <c r="G13" s="75">
        <f t="shared" si="1"/>
        <v>17907</v>
      </c>
      <c r="H13" s="75">
        <f t="shared" si="0"/>
        <v>6790718</v>
      </c>
      <c r="I13" s="75">
        <f t="shared" si="2"/>
        <v>843870</v>
      </c>
      <c r="J13" s="75">
        <v>792116</v>
      </c>
      <c r="K13" s="75">
        <v>51754</v>
      </c>
      <c r="L13" s="75">
        <v>966757</v>
      </c>
    </row>
    <row r="14" spans="1:12">
      <c r="A14" s="75">
        <v>500</v>
      </c>
      <c r="B14" s="75">
        <v>1000</v>
      </c>
      <c r="C14" s="75">
        <v>9078</v>
      </c>
      <c r="D14" s="75">
        <v>6169599</v>
      </c>
      <c r="E14" s="75">
        <v>263</v>
      </c>
      <c r="F14" s="75">
        <v>175419</v>
      </c>
      <c r="G14" s="75">
        <f t="shared" si="1"/>
        <v>9341</v>
      </c>
      <c r="H14" s="75">
        <f t="shared" si="0"/>
        <v>6345018</v>
      </c>
      <c r="I14" s="75">
        <f t="shared" si="2"/>
        <v>1042104</v>
      </c>
      <c r="J14" s="75">
        <v>954793</v>
      </c>
      <c r="K14" s="75">
        <v>87311</v>
      </c>
      <c r="L14" s="75">
        <v>1119424</v>
      </c>
    </row>
    <row r="15" spans="1:12">
      <c r="A15" s="75">
        <v>1000</v>
      </c>
      <c r="B15" s="75">
        <v>2000</v>
      </c>
      <c r="C15" s="75">
        <v>3004</v>
      </c>
      <c r="D15" s="75">
        <v>4049348</v>
      </c>
      <c r="E15" s="75">
        <v>40</v>
      </c>
      <c r="F15" s="75">
        <f>E15*1400</f>
        <v>56000</v>
      </c>
      <c r="G15" s="75">
        <f t="shared" si="1"/>
        <v>3044</v>
      </c>
      <c r="H15" s="75">
        <f t="shared" si="0"/>
        <v>4105348</v>
      </c>
      <c r="I15" s="75">
        <f t="shared" si="2"/>
        <v>814328</v>
      </c>
      <c r="J15" s="75">
        <v>723773</v>
      </c>
      <c r="K15">
        <v>90555</v>
      </c>
      <c r="L15" s="75">
        <v>846019</v>
      </c>
    </row>
    <row r="16" spans="1:12">
      <c r="A16" s="75">
        <v>2000</v>
      </c>
      <c r="B16" s="75">
        <v>3000</v>
      </c>
      <c r="C16" s="75">
        <v>681</v>
      </c>
      <c r="D16" s="75">
        <v>1643977</v>
      </c>
      <c r="E16" s="75">
        <v>35</v>
      </c>
      <c r="F16" s="75">
        <f>E16*2300</f>
        <v>80500</v>
      </c>
      <c r="G16" s="75">
        <f t="shared" si="1"/>
        <v>716</v>
      </c>
      <c r="H16" s="75">
        <f t="shared" si="0"/>
        <v>1724477</v>
      </c>
      <c r="I16" s="75">
        <f t="shared" si="2"/>
        <v>381507</v>
      </c>
      <c r="J16" s="75">
        <v>331087</v>
      </c>
      <c r="K16">
        <v>50420</v>
      </c>
      <c r="L16" s="75">
        <v>389587</v>
      </c>
    </row>
    <row r="17" spans="1:12">
      <c r="A17" s="75">
        <v>3000</v>
      </c>
      <c r="B17" s="75">
        <v>5000</v>
      </c>
      <c r="C17" s="75">
        <v>432</v>
      </c>
      <c r="D17" s="75">
        <v>1634021</v>
      </c>
      <c r="E17" s="75">
        <v>20</v>
      </c>
      <c r="F17" s="75">
        <f>E17*3600</f>
        <v>72000</v>
      </c>
      <c r="G17" s="75">
        <f t="shared" si="1"/>
        <v>452</v>
      </c>
      <c r="H17" s="75">
        <f t="shared" si="0"/>
        <v>1706021</v>
      </c>
      <c r="I17" s="75">
        <f t="shared" si="2"/>
        <v>408917</v>
      </c>
      <c r="J17" s="75">
        <v>349823</v>
      </c>
      <c r="K17">
        <v>59094</v>
      </c>
      <c r="L17" s="75">
        <v>420191</v>
      </c>
    </row>
    <row r="18" spans="1:12">
      <c r="A18" s="75">
        <v>5000</v>
      </c>
      <c r="B18" s="75">
        <v>10000</v>
      </c>
      <c r="C18" s="75">
        <v>213</v>
      </c>
      <c r="D18" s="75">
        <v>1435343</v>
      </c>
      <c r="E18" s="75">
        <v>7</v>
      </c>
      <c r="F18" s="75">
        <f>E18*7000</f>
        <v>49000</v>
      </c>
      <c r="G18" s="75">
        <f t="shared" si="1"/>
        <v>220</v>
      </c>
      <c r="H18" s="75">
        <f t="shared" si="0"/>
        <v>1484343</v>
      </c>
      <c r="I18" s="75">
        <f t="shared" si="2"/>
        <v>399241</v>
      </c>
      <c r="J18" s="75">
        <v>335633</v>
      </c>
      <c r="K18">
        <v>63608</v>
      </c>
      <c r="L18" s="75">
        <v>404206</v>
      </c>
    </row>
    <row r="19" spans="1:12">
      <c r="A19" s="75">
        <v>10000</v>
      </c>
      <c r="B19" s="75"/>
      <c r="C19" s="75">
        <v>90</v>
      </c>
      <c r="D19" s="75">
        <v>2955884</v>
      </c>
      <c r="E19" s="75">
        <v>2</v>
      </c>
      <c r="F19" s="75">
        <f>E19*15000</f>
        <v>30000</v>
      </c>
      <c r="G19" s="75">
        <f t="shared" si="1"/>
        <v>92</v>
      </c>
      <c r="H19" s="75">
        <f t="shared" si="0"/>
        <v>2985884</v>
      </c>
      <c r="I19" s="75">
        <f t="shared" si="2"/>
        <v>587308</v>
      </c>
      <c r="J19" s="75">
        <v>474130</v>
      </c>
      <c r="K19">
        <v>113178</v>
      </c>
      <c r="L19" s="75">
        <v>597095</v>
      </c>
    </row>
    <row r="21" spans="1:12">
      <c r="H21" s="76">
        <f>SUM(H5:H19)</f>
        <v>48204487</v>
      </c>
      <c r="I21" s="76">
        <f>SUM(I5:I19)</f>
        <v>5529899</v>
      </c>
      <c r="J21" s="76">
        <f>SUM(J5:J19)</f>
        <v>4979110</v>
      </c>
      <c r="K21" s="76">
        <f>SUM(K5:K19)</f>
        <v>550789</v>
      </c>
      <c r="L21" s="76">
        <f>SUM(L5:L19)</f>
        <v>6172012</v>
      </c>
    </row>
    <row r="23" spans="1:12">
      <c r="F23" t="s">
        <v>209</v>
      </c>
      <c r="G23" s="76">
        <f>(G15*0.9^1.5+SUM(G16:G19))</f>
        <v>4079.0127633391876</v>
      </c>
      <c r="H23" s="76">
        <f>(H15*0.9+SUM(H16:H19))*0.001</f>
        <v>11595.538199999999</v>
      </c>
      <c r="I23" s="76">
        <f>(I15*0.9+SUM(I16:I19))*0.001</f>
        <v>2509.8682000000003</v>
      </c>
      <c r="J23" s="76">
        <f>(J15*0.9+SUM(J16:J19))*0.001</f>
        <v>2142.0687000000003</v>
      </c>
    </row>
    <row r="24" spans="1:12">
      <c r="F24" s="77" t="s">
        <v>212</v>
      </c>
      <c r="G24" s="77"/>
    </row>
    <row r="25" spans="1:12">
      <c r="F25" s="77" t="s">
        <v>227</v>
      </c>
      <c r="G25" s="77"/>
    </row>
    <row r="26" spans="1:12">
      <c r="F26" s="77"/>
      <c r="G26" s="77"/>
      <c r="I26" t="s">
        <v>235</v>
      </c>
      <c r="J26" t="s">
        <v>234</v>
      </c>
    </row>
    <row r="27" spans="1:12">
      <c r="F27" s="77" t="s">
        <v>210</v>
      </c>
      <c r="G27" s="79">
        <f>7.45%</f>
        <v>7.4499999999999997E-2</v>
      </c>
      <c r="H27" s="76">
        <f>G27*H28</f>
        <v>347531.40143007191</v>
      </c>
      <c r="I27" s="44">
        <f>I$23/$H$27</f>
        <v>7.2219896955268955E-3</v>
      </c>
      <c r="J27" s="44">
        <f>J$23/$H$27</f>
        <v>6.1636695020522167E-3</v>
      </c>
    </row>
    <row r="28" spans="1:12">
      <c r="F28" s="77" t="s">
        <v>229</v>
      </c>
      <c r="G28" s="78">
        <v>143608.93439999997</v>
      </c>
      <c r="H28" s="78">
        <f>1000*14135.9121997182*0.33</f>
        <v>4664851.0259070061</v>
      </c>
    </row>
    <row r="29" spans="1:12">
      <c r="F29" s="77"/>
      <c r="G29" s="78"/>
      <c r="H29" s="78"/>
    </row>
    <row r="30" spans="1:12">
      <c r="F30" s="77" t="s">
        <v>230</v>
      </c>
      <c r="G30" s="44">
        <f>DataFig2!C66</f>
        <v>6.5538259069448657E-2</v>
      </c>
      <c r="H30" s="76">
        <v>4503268.0290218676</v>
      </c>
      <c r="I30" s="44">
        <f>I$23/($H$30*$G$30)</f>
        <v>8.5040972678530839E-3</v>
      </c>
      <c r="J30" s="44">
        <f>J$23/($H$30*$G$30)</f>
        <v>7.2578952867818338E-3</v>
      </c>
    </row>
    <row r="31" spans="1:12">
      <c r="G31" t="s">
        <v>207</v>
      </c>
      <c r="H31" t="s">
        <v>208</v>
      </c>
    </row>
    <row r="32" spans="1:12">
      <c r="F32" t="s">
        <v>213</v>
      </c>
      <c r="G32" s="45">
        <f>G28/G23</f>
        <v>35.206787213491801</v>
      </c>
      <c r="H32" s="45">
        <f>H27/H23</f>
        <v>29.971131605609468</v>
      </c>
    </row>
    <row r="34" spans="1:8">
      <c r="F34" t="s">
        <v>231</v>
      </c>
    </row>
    <row r="36" spans="1:8">
      <c r="A36" t="s">
        <v>214</v>
      </c>
    </row>
    <row r="37" spans="1:8">
      <c r="B37" t="s">
        <v>215</v>
      </c>
      <c r="C37" t="s">
        <v>216</v>
      </c>
      <c r="D37" t="s">
        <v>217</v>
      </c>
      <c r="E37" t="s">
        <v>218</v>
      </c>
      <c r="F37" t="s">
        <v>220</v>
      </c>
      <c r="G37" t="s">
        <v>221</v>
      </c>
      <c r="H37" t="s">
        <v>222</v>
      </c>
    </row>
    <row r="38" spans="1:8">
      <c r="A38" t="s">
        <v>219</v>
      </c>
      <c r="B38" s="80">
        <v>12711</v>
      </c>
      <c r="C38" s="80">
        <v>192153429</v>
      </c>
      <c r="D38" s="80">
        <v>2378473</v>
      </c>
      <c r="E38" s="80">
        <v>94158412</v>
      </c>
      <c r="F38" s="80">
        <v>2220880</v>
      </c>
      <c r="G38" s="80">
        <v>19939525</v>
      </c>
      <c r="H38" s="76">
        <f>G38+D38</f>
        <v>22317998</v>
      </c>
    </row>
    <row r="39" spans="1:8">
      <c r="A39" t="s">
        <v>223</v>
      </c>
      <c r="B39" s="44">
        <v>0.19600000000000001</v>
      </c>
    </row>
    <row r="40" spans="1:8">
      <c r="A40" t="s">
        <v>224</v>
      </c>
      <c r="B40">
        <v>75573</v>
      </c>
    </row>
    <row r="41" spans="1:8">
      <c r="A41" t="s">
        <v>225</v>
      </c>
      <c r="B41">
        <f>B40*B39</f>
        <v>14812.308000000001</v>
      </c>
    </row>
    <row r="42" spans="1:8">
      <c r="A42" t="s">
        <v>226</v>
      </c>
      <c r="B42" s="44">
        <f>0.000001*G38/B41</f>
        <v>1.3461457188170809E-3</v>
      </c>
    </row>
    <row r="43" spans="1:8">
      <c r="A43" t="s">
        <v>228</v>
      </c>
      <c r="B43" s="44">
        <f>0.000001*H38/B41</f>
        <v>1.5067198170602447E-3</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2"/>
  <sheetViews>
    <sheetView workbookViewId="0">
      <pane xSplit="1" ySplit="4" topLeftCell="B5" activePane="bottomRight" state="frozen"/>
      <selection activeCell="E6" sqref="E6"/>
      <selection pane="topRight" activeCell="E6" sqref="E6"/>
      <selection pane="bottomLeft" activeCell="E6" sqref="E6"/>
      <selection pane="bottomRight" activeCell="J3" sqref="J3"/>
    </sheetView>
  </sheetViews>
  <sheetFormatPr baseColWidth="10" defaultColWidth="8.6640625" defaultRowHeight="15"/>
  <cols>
    <col min="1" max="1" width="33.6640625" style="1" customWidth="1"/>
    <col min="2" max="2" width="9.33203125" style="1" customWidth="1"/>
    <col min="3" max="5" width="14" style="1" customWidth="1"/>
    <col min="6" max="6" width="4.6640625" style="1" customWidth="1"/>
    <col min="7" max="9" width="14" style="1" customWidth="1"/>
    <col min="10" max="12" width="8.6640625" style="1"/>
    <col min="13" max="13" width="9" style="1" bestFit="1" customWidth="1"/>
    <col min="14" max="16384" width="8.6640625" style="1"/>
  </cols>
  <sheetData>
    <row r="1" spans="1:17" ht="20.25">
      <c r="A1" s="20"/>
      <c r="B1" s="20"/>
      <c r="C1" s="20"/>
      <c r="D1" s="20"/>
      <c r="E1" s="20"/>
      <c r="F1" s="20"/>
      <c r="G1" s="20"/>
      <c r="H1" s="20"/>
      <c r="I1" s="20"/>
    </row>
    <row r="2" spans="1:17" ht="33" customHeight="1">
      <c r="A2" s="166" t="s">
        <v>127</v>
      </c>
      <c r="B2" s="166"/>
      <c r="C2" s="166"/>
      <c r="D2" s="166"/>
      <c r="E2" s="166"/>
      <c r="F2" s="166"/>
      <c r="G2" s="166"/>
      <c r="H2" s="166"/>
      <c r="I2" s="162"/>
      <c r="J2" s="1" t="s">
        <v>443</v>
      </c>
    </row>
    <row r="3" spans="1:17" ht="9.9499999999999993" customHeight="1" thickBot="1">
      <c r="A3" s="21"/>
      <c r="B3" s="21"/>
      <c r="C3" s="21"/>
      <c r="D3" s="21"/>
      <c r="E3" s="21"/>
      <c r="F3" s="21"/>
      <c r="G3" s="21"/>
      <c r="H3" s="21"/>
      <c r="I3" s="21"/>
    </row>
    <row r="4" spans="1:17" s="10" customFormat="1" ht="102.95" customHeight="1" thickTop="1">
      <c r="A4" s="22"/>
      <c r="B4" s="22"/>
      <c r="C4" s="22" t="s">
        <v>118</v>
      </c>
      <c r="D4" s="22" t="s">
        <v>119</v>
      </c>
      <c r="E4" s="22" t="s">
        <v>120</v>
      </c>
      <c r="F4" s="54"/>
      <c r="G4" s="22" t="s">
        <v>112</v>
      </c>
      <c r="H4" s="22" t="s">
        <v>98</v>
      </c>
      <c r="I4" s="136"/>
      <c r="J4" s="10" t="s">
        <v>110</v>
      </c>
      <c r="K4" s="10" t="s">
        <v>109</v>
      </c>
      <c r="L4" s="56" t="s">
        <v>102</v>
      </c>
      <c r="M4" s="56" t="s">
        <v>103</v>
      </c>
      <c r="N4" s="56" t="s">
        <v>104</v>
      </c>
      <c r="O4" s="56" t="s">
        <v>114</v>
      </c>
      <c r="P4" s="10" t="s">
        <v>113</v>
      </c>
    </row>
    <row r="5" spans="1:17" s="10" customFormat="1" ht="17.100000000000001" customHeight="1">
      <c r="A5" s="26"/>
      <c r="B5" s="26"/>
      <c r="C5" s="48"/>
      <c r="D5" s="49"/>
      <c r="E5" s="49"/>
      <c r="F5" s="49"/>
      <c r="G5" s="49"/>
      <c r="H5" s="49"/>
      <c r="I5" s="49"/>
    </row>
    <row r="6" spans="1:17" s="10" customFormat="1" ht="27.95" customHeight="1">
      <c r="A6" s="26" t="s">
        <v>101</v>
      </c>
      <c r="B6" s="26"/>
      <c r="C6" s="48"/>
      <c r="D6" s="49"/>
      <c r="E6" s="49"/>
      <c r="F6" s="49"/>
      <c r="G6" s="49"/>
      <c r="H6" s="49"/>
      <c r="I6" s="49"/>
      <c r="J6" s="10">
        <f>17.638*1.05</f>
        <v>18.519900000000003</v>
      </c>
      <c r="K6" s="10">
        <f>Table1!C5*1.055</f>
        <v>93.538912032438091</v>
      </c>
      <c r="L6" s="10">
        <f>DataFig2!T$106</f>
        <v>0.38641812381382179</v>
      </c>
      <c r="M6" s="10">
        <f>DataFig2!B106</f>
        <v>0.19610738356232638</v>
      </c>
      <c r="N6" s="10">
        <v>9.9897095575360098E-2</v>
      </c>
      <c r="O6" s="10">
        <v>0.8347</v>
      </c>
      <c r="P6" s="10">
        <v>9.7199999999999995E-2</v>
      </c>
    </row>
    <row r="7" spans="1:17" s="10" customFormat="1" ht="27.95" customHeight="1">
      <c r="A7" s="55" t="s">
        <v>115</v>
      </c>
      <c r="B7" s="26"/>
      <c r="C7" s="47">
        <f>L7</f>
        <v>5.875</v>
      </c>
      <c r="D7" s="47">
        <f>M7</f>
        <v>30.82</v>
      </c>
      <c r="E7" s="47">
        <f>N7</f>
        <v>171.8</v>
      </c>
      <c r="F7" s="49"/>
      <c r="G7" s="58">
        <v>10</v>
      </c>
      <c r="H7" s="58">
        <v>50</v>
      </c>
      <c r="I7" s="58"/>
      <c r="J7" s="10" t="s">
        <v>128</v>
      </c>
      <c r="K7" s="10">
        <f>10154/93891</f>
        <v>0.10814668072552215</v>
      </c>
      <c r="L7" s="10">
        <v>5.875</v>
      </c>
      <c r="M7" s="10">
        <v>30.82</v>
      </c>
      <c r="N7" s="10">
        <v>171.8</v>
      </c>
      <c r="O7" s="10">
        <v>21.3</v>
      </c>
      <c r="P7" s="10">
        <v>10.885</v>
      </c>
    </row>
    <row r="8" spans="1:17" s="10" customFormat="1" ht="24.95" customHeight="1">
      <c r="A8" s="55" t="s">
        <v>121</v>
      </c>
      <c r="B8" s="26"/>
      <c r="C8" s="58">
        <f>C9*$K$6</f>
        <v>25.910488094022114</v>
      </c>
      <c r="D8" s="58">
        <f>D9*$K$6</f>
        <v>12.972893422876977</v>
      </c>
      <c r="E8" s="58">
        <f>E9*$K$6</f>
        <v>6.3480065457334707</v>
      </c>
      <c r="F8" s="25"/>
      <c r="G8" s="58">
        <f>O7</f>
        <v>21.3</v>
      </c>
      <c r="H8" s="58">
        <f>P7</f>
        <v>10.885</v>
      </c>
      <c r="I8" s="58"/>
      <c r="J8" s="10" t="s">
        <v>129</v>
      </c>
      <c r="K8" s="10">
        <v>174.2</v>
      </c>
      <c r="L8" s="10">
        <v>1.395</v>
      </c>
      <c r="M8" s="10">
        <v>1.4139999999999999</v>
      </c>
      <c r="N8" s="10">
        <v>1.472</v>
      </c>
      <c r="O8" s="10">
        <v>1.4039999999999999</v>
      </c>
      <c r="P8" s="10">
        <v>1.4108000000000001</v>
      </c>
      <c r="Q8" s="10" t="s">
        <v>122</v>
      </c>
    </row>
    <row r="9" spans="1:17" s="10" customFormat="1" ht="27.95" customHeight="1">
      <c r="A9" s="55" t="s">
        <v>116</v>
      </c>
      <c r="B9" s="26"/>
      <c r="C9" s="57">
        <f>L6/L8</f>
        <v>0.27700223929306222</v>
      </c>
      <c r="D9" s="57">
        <f>M6/M8</f>
        <v>0.13868980449952362</v>
      </c>
      <c r="E9" s="57">
        <f>N6/N8</f>
        <v>6.7864874711521805E-2</v>
      </c>
      <c r="F9" s="25"/>
      <c r="G9" s="57">
        <f>G8/$K$6</f>
        <v>0.22771271909398982</v>
      </c>
      <c r="H9" s="57">
        <f>H8/$K$6</f>
        <v>0.11636868297361874</v>
      </c>
      <c r="I9" s="57"/>
      <c r="J9" s="10" t="s">
        <v>130</v>
      </c>
      <c r="K9" s="61">
        <f>K6*1000000/K8</f>
        <v>536962.75563971349</v>
      </c>
    </row>
    <row r="10" spans="1:17" ht="27.95" customHeight="1">
      <c r="A10" s="55" t="s">
        <v>117</v>
      </c>
      <c r="B10" s="27"/>
      <c r="C10" s="25">
        <f>C8/$J$6</f>
        <v>1.3990619870529597</v>
      </c>
      <c r="D10" s="25">
        <f>D8/$J$6</f>
        <v>0.70048398872979734</v>
      </c>
      <c r="E10" s="25">
        <f>E8/$J$6</f>
        <v>0.34276678306759051</v>
      </c>
      <c r="F10" s="25"/>
      <c r="G10" s="25">
        <f>G8/$J$6</f>
        <v>1.1501142014805694</v>
      </c>
      <c r="H10" s="25">
        <f>H8/$J$6</f>
        <v>0.58774615413690123</v>
      </c>
      <c r="I10" s="25"/>
    </row>
    <row r="11" spans="1:17" ht="27.95" customHeight="1">
      <c r="A11" s="26" t="s">
        <v>95</v>
      </c>
      <c r="B11" s="28"/>
      <c r="C11" s="47"/>
      <c r="D11" s="25"/>
      <c r="E11" s="25"/>
      <c r="F11" s="25"/>
      <c r="G11" s="25"/>
      <c r="H11" s="25"/>
      <c r="I11" s="25"/>
      <c r="K11" s="1" t="s">
        <v>133</v>
      </c>
      <c r="L11" s="10">
        <f>DataFig2!V$106</f>
        <v>0.35131406952937738</v>
      </c>
      <c r="M11" s="1">
        <f>DataFig2!E106</f>
        <v>0.17829205914066676</v>
      </c>
      <c r="N11" s="1">
        <f>M11*N6/M6</f>
        <v>9.0821969824722765E-2</v>
      </c>
    </row>
    <row r="12" spans="1:17" ht="27.95" customHeight="1">
      <c r="A12" s="55" t="s">
        <v>115</v>
      </c>
      <c r="B12" s="28"/>
      <c r="C12" s="47">
        <f>C7*C13/C8</f>
        <v>5.3412871480104878</v>
      </c>
      <c r="D12" s="47">
        <f>D7*D13/D8</f>
        <v>28.020165089648213</v>
      </c>
      <c r="E12" s="47">
        <f>E7*E13/E8</f>
        <v>156.19287353671521</v>
      </c>
      <c r="F12" s="25"/>
      <c r="G12" s="58">
        <v>10</v>
      </c>
      <c r="H12" s="58">
        <v>50</v>
      </c>
      <c r="I12" s="58"/>
      <c r="K12" s="1" t="s">
        <v>134</v>
      </c>
      <c r="L12" s="10"/>
    </row>
    <row r="13" spans="1:17" ht="27.95" customHeight="1">
      <c r="A13" s="55" t="s">
        <v>121</v>
      </c>
      <c r="B13" s="28"/>
      <c r="C13" s="58">
        <f>C14*$K$6</f>
        <v>23.556656520047504</v>
      </c>
      <c r="D13" s="58">
        <f>D14*$K$6</f>
        <v>11.794374282914482</v>
      </c>
      <c r="E13" s="58">
        <f>E14*$K$6</f>
        <v>5.7713235367170448</v>
      </c>
      <c r="F13" s="25"/>
      <c r="G13" s="58">
        <f>0.95*C13*G8/C8</f>
        <v>18.396756670636975</v>
      </c>
      <c r="H13" s="58">
        <f>0.95*D13*H8/D8</f>
        <v>9.4013472469428834</v>
      </c>
      <c r="I13" s="58"/>
      <c r="K13" s="1" t="s">
        <v>135</v>
      </c>
      <c r="L13" s="10">
        <f>L8</f>
        <v>1.395</v>
      </c>
      <c r="M13" s="10">
        <f>M8</f>
        <v>1.4139999999999999</v>
      </c>
      <c r="N13" s="10">
        <f>N8</f>
        <v>1.472</v>
      </c>
    </row>
    <row r="14" spans="1:17" ht="27.95" customHeight="1">
      <c r="A14" s="55" t="s">
        <v>116</v>
      </c>
      <c r="B14" s="28"/>
      <c r="C14" s="57">
        <f>L11/L13</f>
        <v>0.25183804267338877</v>
      </c>
      <c r="D14" s="57">
        <f>M11/M13</f>
        <v>0.12609056516313066</v>
      </c>
      <c r="E14" s="57">
        <f>N11/N13</f>
        <v>6.1699707761360578E-2</v>
      </c>
      <c r="F14" s="25"/>
      <c r="G14" s="57">
        <f>G13/$K$6</f>
        <v>0.19667490535123197</v>
      </c>
      <c r="H14" s="57">
        <f>H13/$K$6</f>
        <v>0.10050734012902157</v>
      </c>
      <c r="I14" s="57"/>
      <c r="L14" s="13"/>
    </row>
    <row r="15" spans="1:17" ht="27.95" customHeight="1">
      <c r="A15" s="55" t="s">
        <v>117</v>
      </c>
      <c r="B15" s="28"/>
      <c r="C15" s="25">
        <f>C13/$J$6</f>
        <v>1.2719645635261259</v>
      </c>
      <c r="D15" s="25">
        <f>D13/$J$6</f>
        <v>0.63684870236418556</v>
      </c>
      <c r="E15" s="25">
        <f>E13/$J$6</f>
        <v>0.31162822351724595</v>
      </c>
      <c r="F15" s="25"/>
      <c r="G15" s="25">
        <f>G13/$J$6</f>
        <v>0.99335075624798042</v>
      </c>
      <c r="H15" s="25">
        <f>H13/$J$6</f>
        <v>0.50763488177273541</v>
      </c>
      <c r="I15" s="25"/>
      <c r="L15" s="13"/>
    </row>
    <row r="16" spans="1:17" ht="27.95" customHeight="1">
      <c r="A16" s="46" t="s">
        <v>96</v>
      </c>
      <c r="B16" s="28"/>
      <c r="C16" s="47"/>
      <c r="D16" s="25"/>
      <c r="E16" s="25"/>
      <c r="F16" s="25"/>
      <c r="G16" s="25"/>
      <c r="H16" s="25"/>
      <c r="I16" s="25"/>
      <c r="K16" s="1" t="s">
        <v>133</v>
      </c>
      <c r="L16" s="1">
        <v>0.45100000000000001</v>
      </c>
      <c r="M16" s="1">
        <v>0.1938</v>
      </c>
      <c r="N16" s="1">
        <v>9.01E-2</v>
      </c>
      <c r="O16" s="1">
        <v>1.492</v>
      </c>
      <c r="P16" s="1">
        <v>9.0899999999999995E-2</v>
      </c>
      <c r="Q16" s="1" t="s">
        <v>142</v>
      </c>
    </row>
    <row r="17" spans="1:17" ht="27.95" customHeight="1">
      <c r="A17" s="55" t="s">
        <v>115</v>
      </c>
      <c r="B17" s="28"/>
      <c r="C17" s="47">
        <v>9.0399999999999991</v>
      </c>
      <c r="D17" s="47">
        <v>40.590000000000003</v>
      </c>
      <c r="E17" s="47">
        <v>172.29</v>
      </c>
      <c r="F17" s="25"/>
      <c r="G17" s="58">
        <v>10</v>
      </c>
      <c r="H17" s="58">
        <v>50</v>
      </c>
      <c r="I17" s="58"/>
      <c r="K17" s="1" t="s">
        <v>134</v>
      </c>
    </row>
    <row r="18" spans="1:17" ht="27.95" customHeight="1">
      <c r="A18" s="55" t="s">
        <v>121</v>
      </c>
      <c r="B18" s="28"/>
      <c r="C18" s="58">
        <v>27.456</v>
      </c>
      <c r="D18" s="58">
        <v>11.45</v>
      </c>
      <c r="E18" s="58">
        <v>5.54</v>
      </c>
      <c r="F18" s="25"/>
      <c r="G18" s="58">
        <v>24.768999999999998</v>
      </c>
      <c r="H18" s="58">
        <v>9.6549999999999994</v>
      </c>
      <c r="I18" s="58"/>
      <c r="K18" s="1" t="s">
        <v>135</v>
      </c>
      <c r="L18" s="10">
        <v>1.5740000000000001</v>
      </c>
      <c r="M18" s="10">
        <v>1.6178999999999999</v>
      </c>
      <c r="N18" s="1">
        <v>1.5468</v>
      </c>
      <c r="O18" s="10">
        <v>1.5760000000000001</v>
      </c>
      <c r="P18" s="10">
        <v>1.4450000000000001</v>
      </c>
      <c r="Q18" s="1" t="s">
        <v>123</v>
      </c>
    </row>
    <row r="19" spans="1:17" ht="27.95" customHeight="1">
      <c r="A19" s="55" t="s">
        <v>116</v>
      </c>
      <c r="B19" s="28"/>
      <c r="C19" s="57">
        <f>C18/$K$6</f>
        <v>0.29352490213354859</v>
      </c>
      <c r="D19" s="57">
        <f>D18/$K$6</f>
        <v>0.12240894993550157</v>
      </c>
      <c r="E19" s="57">
        <f>E18/$K$6</f>
        <v>5.9226688440408619E-2</v>
      </c>
      <c r="F19" s="25"/>
      <c r="G19" s="57">
        <f>G18/$K$6</f>
        <v>0.2647988891661518</v>
      </c>
      <c r="H19" s="57">
        <f>H18/$K$6</f>
        <v>0.10321907525128975</v>
      </c>
      <c r="I19" s="57"/>
      <c r="L19" s="13"/>
      <c r="O19" s="1">
        <f>27.4/10</f>
        <v>2.7399999999999998</v>
      </c>
      <c r="P19" s="1">
        <f>162/50</f>
        <v>3.24</v>
      </c>
    </row>
    <row r="20" spans="1:17" ht="27.95" customHeight="1">
      <c r="A20" s="55" t="s">
        <v>117</v>
      </c>
      <c r="B20" s="28"/>
      <c r="C20" s="25">
        <f>C18/$J$6</f>
        <v>1.4825134045000241</v>
      </c>
      <c r="D20" s="25">
        <f>D18/$J$6</f>
        <v>0.61825387826068157</v>
      </c>
      <c r="E20" s="25">
        <f>E18/$J$6</f>
        <v>0.29913768432874904</v>
      </c>
      <c r="F20" s="25"/>
      <c r="G20" s="25">
        <f>G18/$J$6</f>
        <v>1.3374262280033906</v>
      </c>
      <c r="H20" s="25">
        <f>H18/$J$6</f>
        <v>0.52133110869929089</v>
      </c>
      <c r="I20" s="25"/>
      <c r="L20" s="13"/>
    </row>
    <row r="21" spans="1:17" ht="27.95" customHeight="1">
      <c r="A21" s="46" t="s">
        <v>97</v>
      </c>
      <c r="B21" s="28"/>
      <c r="C21" s="47"/>
      <c r="D21" s="25"/>
      <c r="E21" s="25"/>
      <c r="F21" s="25"/>
      <c r="G21" s="25"/>
      <c r="H21" s="25"/>
      <c r="I21" s="25"/>
      <c r="K21" s="1" t="s">
        <v>133</v>
      </c>
      <c r="L21" s="13"/>
      <c r="M21" s="1">
        <f>AVERAGE(DataFig2!J$99:J$102)</f>
        <v>0.15953615622029482</v>
      </c>
      <c r="N21" s="1">
        <f>AVERAGE(DataFig2!Y$99:Y$102)</f>
        <v>7.7399585284584196E-2</v>
      </c>
    </row>
    <row r="22" spans="1:17" ht="27.95" customHeight="1">
      <c r="A22" s="55" t="s">
        <v>115</v>
      </c>
      <c r="B22" s="28"/>
      <c r="C22" s="47"/>
      <c r="D22" s="58">
        <f>M24</f>
        <v>25.46686382276723</v>
      </c>
      <c r="E22" s="58">
        <f>N24</f>
        <v>123.55347810055954</v>
      </c>
      <c r="F22" s="25"/>
      <c r="G22" s="58">
        <v>10</v>
      </c>
      <c r="H22" s="58">
        <v>50</v>
      </c>
      <c r="I22" s="58"/>
      <c r="K22" s="1" t="s">
        <v>134</v>
      </c>
      <c r="L22" s="13"/>
      <c r="M22" s="1">
        <f>M21/M23</f>
        <v>0.10635743748019655</v>
      </c>
      <c r="N22" s="1">
        <f>N21/N23</f>
        <v>5.1599723523056133E-2</v>
      </c>
    </row>
    <row r="23" spans="1:17" ht="27.95" customHeight="1">
      <c r="A23" s="55" t="s">
        <v>121</v>
      </c>
      <c r="B23" s="28"/>
      <c r="C23" s="47"/>
      <c r="D23" s="58">
        <f>D24*$K$6</f>
        <v>8.8726553558521033</v>
      </c>
      <c r="E23" s="58">
        <f>E24*$K$6</f>
        <v>4.3046031770234947</v>
      </c>
      <c r="F23" s="25"/>
      <c r="G23" s="58">
        <f>G22*(O25-1)*O26*$K$8</f>
        <v>14.159285717421573</v>
      </c>
      <c r="H23" s="58">
        <f>H22*(P25-1)*P26*$K$8</f>
        <v>6.7666795098555523</v>
      </c>
      <c r="I23" s="58"/>
      <c r="K23" s="1" t="s">
        <v>137</v>
      </c>
      <c r="L23" s="13"/>
      <c r="M23" s="10">
        <v>1.5</v>
      </c>
      <c r="N23" s="10">
        <v>1.5</v>
      </c>
      <c r="O23" s="1">
        <f>M23</f>
        <v>1.5</v>
      </c>
      <c r="P23" s="1">
        <f>N23</f>
        <v>1.5</v>
      </c>
    </row>
    <row r="24" spans="1:17" ht="27.95" customHeight="1">
      <c r="A24" s="55" t="s">
        <v>116</v>
      </c>
      <c r="B24" s="28"/>
      <c r="C24" s="47"/>
      <c r="D24" s="57">
        <f>(1-$K$7)*M21/M23</f>
        <v>9.4855233646241044E-2</v>
      </c>
      <c r="E24" s="57">
        <f>(1-$K$7)*N21/N23</f>
        <v>4.6019384697682963E-2</v>
      </c>
      <c r="F24" s="25"/>
      <c r="G24" s="57">
        <f>G23/$K$6</f>
        <v>0.15137321366867423</v>
      </c>
      <c r="H24" s="57">
        <f>H23/$K$6</f>
        <v>7.2340797672619445E-2</v>
      </c>
      <c r="I24" s="57"/>
      <c r="K24" s="13" t="s">
        <v>131</v>
      </c>
      <c r="L24" s="13"/>
      <c r="M24" s="63">
        <f>0.000001*$K$9*(1-$K$7)*M21/(M26*M25)</f>
        <v>25.46686382276723</v>
      </c>
      <c r="N24" s="63">
        <f>0.000001*$K$9*(1-$K$7)*N21/(N26*N25)</f>
        <v>123.55347810055954</v>
      </c>
      <c r="O24" s="13">
        <f>G22</f>
        <v>10</v>
      </c>
      <c r="P24" s="13">
        <f>H22</f>
        <v>50</v>
      </c>
    </row>
    <row r="25" spans="1:17" ht="27.95" customHeight="1">
      <c r="A25" s="55" t="s">
        <v>117</v>
      </c>
      <c r="B25" s="28"/>
      <c r="C25" s="47"/>
      <c r="D25" s="25">
        <f>D23/$J$6</f>
        <v>0.4790876492773774</v>
      </c>
      <c r="E25" s="25">
        <f>E23/$J$6</f>
        <v>0.23243123218934736</v>
      </c>
      <c r="F25" s="25"/>
      <c r="G25" s="25">
        <f>G23/$J$6</f>
        <v>0.76454439372899263</v>
      </c>
      <c r="H25" s="25">
        <f>H23/$J$6</f>
        <v>0.36537343667382388</v>
      </c>
      <c r="I25" s="25"/>
      <c r="K25" s="13" t="s">
        <v>132</v>
      </c>
      <c r="L25" s="13"/>
      <c r="M25" s="62">
        <f>M23/(M23-1)</f>
        <v>3</v>
      </c>
      <c r="N25" s="62">
        <f>N23/(N23-1)</f>
        <v>3</v>
      </c>
      <c r="O25" s="62">
        <f>O23/(O23-1)</f>
        <v>3</v>
      </c>
      <c r="P25" s="62">
        <f>P23/(P23-1)</f>
        <v>3</v>
      </c>
    </row>
    <row r="26" spans="1:17" ht="27.95" customHeight="1">
      <c r="A26" s="55"/>
      <c r="B26" s="28"/>
      <c r="C26" s="47"/>
      <c r="D26" s="25"/>
      <c r="E26" s="25"/>
      <c r="F26" s="25"/>
      <c r="G26" s="25"/>
      <c r="H26" s="25"/>
      <c r="I26" s="25"/>
      <c r="K26" s="1" t="s">
        <v>136</v>
      </c>
      <c r="L26" s="13"/>
      <c r="M26" s="64">
        <v>1E-3</v>
      </c>
      <c r="N26" s="64">
        <v>1E-4</v>
      </c>
      <c r="O26" s="64">
        <f>M26*(M24/O24)^O23</f>
        <v>4.064088897078523E-3</v>
      </c>
      <c r="P26" s="64">
        <f>N26*(N24/P24)^P23</f>
        <v>3.8844314063464708E-4</v>
      </c>
    </row>
    <row r="27" spans="1:17" ht="27.95" customHeight="1">
      <c r="A27" s="46" t="s">
        <v>126</v>
      </c>
      <c r="B27" s="28"/>
      <c r="C27" s="47"/>
      <c r="D27" s="25"/>
      <c r="E27" s="25"/>
      <c r="F27" s="25"/>
      <c r="G27" s="25"/>
      <c r="H27" s="25"/>
      <c r="I27" s="25"/>
      <c r="L27" s="13"/>
    </row>
    <row r="28" spans="1:17" ht="27.95" customHeight="1">
      <c r="A28" s="28" t="s">
        <v>99</v>
      </c>
      <c r="B28" s="28"/>
      <c r="C28" s="57">
        <f t="shared" ref="C28:E29" si="0">1-0.5*((1-$K28)+(1-$K28)^(1/L$8))</f>
        <v>0.12998540753151477</v>
      </c>
      <c r="D28" s="57">
        <f t="shared" si="0"/>
        <v>0.12928822232642578</v>
      </c>
      <c r="E28" s="57">
        <f t="shared" si="0"/>
        <v>0.12726514442685666</v>
      </c>
      <c r="F28" s="57"/>
      <c r="G28" s="57">
        <f>1-0.5*((1-$K28)+(1-$K28)^(O$8))</f>
        <v>0.17700815249959689</v>
      </c>
      <c r="H28" s="57">
        <f>1-0.5*((1-$K28)+(1-$K28)^(P$8))</f>
        <v>0.177447741774722</v>
      </c>
      <c r="I28" s="57"/>
      <c r="K28" s="59">
        <v>0.15</v>
      </c>
      <c r="L28" s="13"/>
    </row>
    <row r="29" spans="1:17" ht="27.95" customHeight="1">
      <c r="A29" s="28" t="s">
        <v>100</v>
      </c>
      <c r="B29" s="28"/>
      <c r="C29" s="57">
        <f t="shared" si="0"/>
        <v>0.44578691325631126</v>
      </c>
      <c r="D29" s="57">
        <f t="shared" si="0"/>
        <v>0.44374900818578622</v>
      </c>
      <c r="E29" s="57">
        <f t="shared" si="0"/>
        <v>0.43777625314332647</v>
      </c>
      <c r="F29" s="57"/>
      <c r="G29" s="57">
        <f>1-0.5*((1-$K29)+(1-$K29)^(O$8))</f>
        <v>0.5610600089604717</v>
      </c>
      <c r="H29" s="57">
        <f>1-0.5*((1-$K29)+(1-$K29)^(P$8))</f>
        <v>0.56194846340485094</v>
      </c>
      <c r="I29" s="57"/>
      <c r="K29" s="59">
        <v>0.5</v>
      </c>
      <c r="L29" s="13"/>
    </row>
    <row r="30" spans="1:17" ht="27.95" customHeight="1">
      <c r="A30" s="28" t="s">
        <v>163</v>
      </c>
      <c r="B30" s="28"/>
      <c r="C30" s="57"/>
      <c r="D30" s="57">
        <f>1-D23/D8</f>
        <v>0.31606195575416751</v>
      </c>
      <c r="E30" s="57">
        <f>1-E23/E8</f>
        <v>0.32189685911451338</v>
      </c>
      <c r="F30" s="57"/>
      <c r="G30" s="57">
        <f>1-G23/G8</f>
        <v>0.33524480199898721</v>
      </c>
      <c r="H30" s="57">
        <f>1-H23/H8</f>
        <v>0.37834823060582889</v>
      </c>
      <c r="I30" s="57"/>
      <c r="K30" s="59"/>
      <c r="L30" s="13"/>
    </row>
    <row r="31" spans="1:17" ht="7.5" customHeight="1" thickBot="1">
      <c r="A31" s="23"/>
      <c r="B31" s="23"/>
      <c r="C31" s="23"/>
      <c r="D31" s="23"/>
      <c r="E31" s="23"/>
      <c r="F31" s="23"/>
      <c r="G31" s="23"/>
      <c r="H31" s="23"/>
      <c r="I31" s="132"/>
    </row>
    <row r="32" spans="1:17" ht="21" thickTop="1">
      <c r="A32" s="24"/>
      <c r="B32" s="24"/>
      <c r="C32" s="24"/>
      <c r="D32" s="24"/>
      <c r="E32" s="24"/>
      <c r="F32" s="24"/>
      <c r="G32" s="24"/>
      <c r="H32" s="24"/>
      <c r="I32" s="24"/>
    </row>
    <row r="33" spans="1:9" ht="21" customHeight="1">
      <c r="A33" s="167" t="s">
        <v>164</v>
      </c>
      <c r="B33" s="167"/>
      <c r="C33" s="167"/>
      <c r="D33" s="167"/>
      <c r="E33" s="167"/>
      <c r="F33" s="167"/>
      <c r="G33" s="167"/>
      <c r="H33" s="167"/>
      <c r="I33" s="163"/>
    </row>
    <row r="34" spans="1:9" ht="21" customHeight="1">
      <c r="A34" s="167"/>
      <c r="B34" s="167"/>
      <c r="C34" s="167"/>
      <c r="D34" s="167"/>
      <c r="E34" s="167"/>
      <c r="F34" s="167"/>
      <c r="G34" s="167"/>
      <c r="H34" s="167"/>
      <c r="I34" s="163"/>
    </row>
    <row r="35" spans="1:9" ht="21" customHeight="1">
      <c r="A35" s="167"/>
      <c r="B35" s="167"/>
      <c r="C35" s="167"/>
      <c r="D35" s="167"/>
      <c r="E35" s="167"/>
      <c r="F35" s="167"/>
      <c r="G35" s="167"/>
      <c r="H35" s="167"/>
      <c r="I35" s="163"/>
    </row>
    <row r="36" spans="1:9" ht="185.1" customHeight="1">
      <c r="A36" s="167"/>
      <c r="B36" s="167"/>
      <c r="C36" s="167"/>
      <c r="D36" s="167"/>
      <c r="E36" s="167"/>
      <c r="F36" s="167"/>
      <c r="G36" s="167"/>
      <c r="H36" s="167"/>
      <c r="I36" s="163"/>
    </row>
    <row r="37" spans="1:9">
      <c r="A37" s="3"/>
      <c r="B37" s="3"/>
      <c r="C37" s="3"/>
      <c r="D37" s="3"/>
      <c r="E37" s="3"/>
      <c r="F37" s="3"/>
      <c r="G37" s="3"/>
      <c r="H37" s="3"/>
      <c r="I37" s="3"/>
    </row>
    <row r="38" spans="1:9">
      <c r="A38" s="3"/>
      <c r="B38" s="3"/>
      <c r="C38" s="3"/>
      <c r="D38" s="3"/>
      <c r="E38" s="3"/>
      <c r="F38" s="3"/>
      <c r="G38" s="3"/>
      <c r="H38" s="3"/>
      <c r="I38" s="3"/>
    </row>
    <row r="39" spans="1:9">
      <c r="A39" s="3"/>
      <c r="B39" s="3"/>
      <c r="C39" s="3"/>
      <c r="D39" s="3"/>
      <c r="E39" s="3"/>
      <c r="F39" s="3"/>
      <c r="G39" s="3"/>
      <c r="H39" s="3"/>
      <c r="I39" s="3"/>
    </row>
    <row r="40" spans="1:9">
      <c r="A40" s="3"/>
      <c r="B40" s="3"/>
      <c r="C40" s="3"/>
      <c r="D40" s="3"/>
      <c r="E40" s="3"/>
      <c r="F40" s="3"/>
      <c r="G40" s="3"/>
      <c r="H40" s="3"/>
      <c r="I40" s="3"/>
    </row>
    <row r="41" spans="1:9">
      <c r="A41" s="3"/>
      <c r="B41" s="3"/>
      <c r="C41" s="3"/>
      <c r="D41" s="3"/>
      <c r="E41" s="3"/>
      <c r="F41" s="3"/>
      <c r="G41" s="3"/>
      <c r="H41" s="3"/>
      <c r="I41" s="3"/>
    </row>
    <row r="42" spans="1:9">
      <c r="A42" s="2"/>
      <c r="B42" s="2"/>
      <c r="C42" s="2"/>
      <c r="D42" s="2"/>
      <c r="E42" s="2"/>
      <c r="F42" s="2"/>
      <c r="G42" s="2"/>
      <c r="H42" s="2"/>
      <c r="I42" s="2"/>
    </row>
  </sheetData>
  <mergeCells count="2">
    <mergeCell ref="A2:H2"/>
    <mergeCell ref="A33:H36"/>
  </mergeCells>
  <phoneticPr fontId="41" type="noConversion"/>
  <pageMargins left="0.75" right="0.75" top="1" bottom="1" header="0.5" footer="0.5"/>
  <pageSetup scale="30"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5"/>
  <sheetViews>
    <sheetView workbookViewId="0">
      <pane xSplit="1" ySplit="4" topLeftCell="B5" activePane="bottomRight" state="frozen"/>
      <selection activeCell="E6" sqref="E6"/>
      <selection pane="topRight" activeCell="E6" sqref="E6"/>
      <selection pane="bottomLeft" activeCell="E6" sqref="E6"/>
      <selection pane="bottomRight" activeCell="E6" sqref="E6"/>
    </sheetView>
  </sheetViews>
  <sheetFormatPr baseColWidth="10" defaultColWidth="8.6640625" defaultRowHeight="15"/>
  <cols>
    <col min="1" max="1" width="35.109375" style="1" customWidth="1"/>
    <col min="2" max="5" width="20.5546875" style="1" customWidth="1"/>
    <col min="6" max="16384" width="8.6640625" style="1"/>
  </cols>
  <sheetData>
    <row r="1" spans="1:8" ht="20.25">
      <c r="A1" s="20"/>
      <c r="B1" s="20"/>
      <c r="C1" s="20"/>
      <c r="D1" s="20"/>
      <c r="E1" s="20"/>
    </row>
    <row r="2" spans="1:8" ht="33" customHeight="1">
      <c r="A2" s="164" t="s">
        <v>315</v>
      </c>
      <c r="B2" s="164"/>
      <c r="C2" s="164"/>
      <c r="D2" s="164"/>
      <c r="E2" s="164"/>
    </row>
    <row r="3" spans="1:8" ht="9.9499999999999993" customHeight="1" thickBot="1">
      <c r="A3" s="125"/>
      <c r="B3" s="125"/>
      <c r="C3" s="125"/>
      <c r="D3" s="125"/>
      <c r="E3" s="125"/>
    </row>
    <row r="4" spans="1:8" s="10" customFormat="1" ht="102.95" customHeight="1" thickTop="1">
      <c r="A4" s="126"/>
      <c r="B4" s="126" t="s">
        <v>316</v>
      </c>
      <c r="C4" s="126" t="s">
        <v>317</v>
      </c>
      <c r="D4" s="126" t="s">
        <v>318</v>
      </c>
      <c r="E4" s="126" t="s">
        <v>319</v>
      </c>
    </row>
    <row r="5" spans="1:8" s="10" customFormat="1" ht="27.95" customHeight="1">
      <c r="A5" s="26"/>
      <c r="B5" s="127" t="s">
        <v>320</v>
      </c>
      <c r="C5" s="127" t="s">
        <v>321</v>
      </c>
      <c r="D5" s="127" t="s">
        <v>322</v>
      </c>
      <c r="E5" s="127" t="s">
        <v>323</v>
      </c>
    </row>
    <row r="6" spans="1:8" s="10" customFormat="1" ht="27.95" customHeight="1">
      <c r="A6" s="55" t="s">
        <v>324</v>
      </c>
      <c r="B6" s="128">
        <v>2007</v>
      </c>
      <c r="C6" s="128">
        <v>2016</v>
      </c>
      <c r="D6" s="128">
        <v>2016</v>
      </c>
      <c r="E6" s="128">
        <v>2014</v>
      </c>
    </row>
    <row r="7" spans="1:8" s="10" customFormat="1" ht="27.95" customHeight="1">
      <c r="A7" s="55" t="s">
        <v>325</v>
      </c>
      <c r="B7" s="129">
        <f>100*3.13</f>
        <v>313</v>
      </c>
      <c r="C7" s="129">
        <v>951</v>
      </c>
      <c r="D7" s="129">
        <v>365</v>
      </c>
      <c r="E7" s="129">
        <v>5725</v>
      </c>
    </row>
    <row r="8" spans="1:8" ht="27.95" customHeight="1">
      <c r="A8" s="55" t="s">
        <v>326</v>
      </c>
      <c r="B8" s="47">
        <f>B9*B7</f>
        <v>9.3899999999999988</v>
      </c>
      <c r="C8" s="47">
        <v>30.5</v>
      </c>
      <c r="D8" s="47">
        <v>11.6</v>
      </c>
      <c r="E8" s="129">
        <f>317/2</f>
        <v>158.5</v>
      </c>
    </row>
    <row r="9" spans="1:8" ht="27.95" customHeight="1">
      <c r="A9" s="28" t="s">
        <v>327</v>
      </c>
      <c r="B9" s="57">
        <v>0.03</v>
      </c>
      <c r="C9" s="57">
        <f>C8/C7</f>
        <v>3.207150368033649E-2</v>
      </c>
      <c r="D9" s="57">
        <f>D8/D7</f>
        <v>3.1780821917808219E-2</v>
      </c>
      <c r="E9" s="57">
        <f>E8/E7</f>
        <v>2.7685589519650656E-2</v>
      </c>
      <c r="H9" s="13"/>
    </row>
    <row r="10" spans="1:8" ht="27.95" customHeight="1">
      <c r="A10" s="28" t="s">
        <v>328</v>
      </c>
      <c r="B10" s="57">
        <v>5.8999999999999997E-2</v>
      </c>
      <c r="C10" s="57">
        <v>6.3658335046439862E-2</v>
      </c>
      <c r="D10" s="57">
        <v>6.3658335046439862E-2</v>
      </c>
      <c r="E10" s="57">
        <v>6.7699999999999996E-2</v>
      </c>
      <c r="H10" s="13"/>
    </row>
    <row r="11" spans="1:8" ht="27.95" customHeight="1">
      <c r="A11" s="46" t="s">
        <v>329</v>
      </c>
      <c r="B11" s="49">
        <f>B9/B10</f>
        <v>0.50847457627118642</v>
      </c>
      <c r="C11" s="49">
        <f>C9/C10</f>
        <v>0.50380682524825338</v>
      </c>
      <c r="D11" s="49">
        <f>D9/D10</f>
        <v>0.49924054555658043</v>
      </c>
      <c r="E11" s="49">
        <f>E9/E10</f>
        <v>0.40894519231389448</v>
      </c>
      <c r="H11" s="13"/>
    </row>
    <row r="12" spans="1:8" ht="15.95" customHeight="1">
      <c r="A12" s="46"/>
      <c r="B12" s="129"/>
      <c r="C12" s="129"/>
      <c r="D12" s="129"/>
      <c r="E12" s="129"/>
      <c r="H12" s="13"/>
    </row>
    <row r="13" spans="1:8" ht="27.95" customHeight="1">
      <c r="A13" s="28" t="s">
        <v>330</v>
      </c>
      <c r="B13" s="129">
        <v>116</v>
      </c>
      <c r="C13" s="129">
        <v>86</v>
      </c>
      <c r="D13" s="129">
        <v>465</v>
      </c>
      <c r="E13" s="129">
        <v>400</v>
      </c>
      <c r="H13" s="13"/>
    </row>
    <row r="14" spans="1:8" ht="7.5" customHeight="1" thickBot="1">
      <c r="A14" s="23"/>
      <c r="B14" s="23"/>
      <c r="C14" s="23"/>
      <c r="D14" s="23"/>
      <c r="E14" s="23"/>
    </row>
    <row r="15" spans="1:8" ht="21" thickTop="1">
      <c r="A15" s="24"/>
      <c r="B15" s="24"/>
      <c r="C15" s="24"/>
      <c r="D15" s="24"/>
      <c r="E15" s="24"/>
    </row>
    <row r="16" spans="1:8" ht="21" customHeight="1">
      <c r="A16" s="167" t="s">
        <v>331</v>
      </c>
      <c r="B16" s="167"/>
      <c r="C16" s="167"/>
      <c r="D16" s="167"/>
      <c r="E16" s="167"/>
    </row>
    <row r="17" spans="1:5" ht="21" customHeight="1">
      <c r="A17" s="167"/>
      <c r="B17" s="167"/>
      <c r="C17" s="167"/>
      <c r="D17" s="167"/>
      <c r="E17" s="167"/>
    </row>
    <row r="18" spans="1:5" ht="21" customHeight="1">
      <c r="A18" s="167"/>
      <c r="B18" s="167"/>
      <c r="C18" s="167"/>
      <c r="D18" s="167"/>
      <c r="E18" s="167"/>
    </row>
    <row r="19" spans="1:5" ht="159" customHeight="1">
      <c r="A19" s="167"/>
      <c r="B19" s="167"/>
      <c r="C19" s="167"/>
      <c r="D19" s="167"/>
      <c r="E19" s="167"/>
    </row>
    <row r="20" spans="1:5">
      <c r="A20" s="3" t="s">
        <v>332</v>
      </c>
      <c r="B20" s="3"/>
      <c r="C20" s="3"/>
      <c r="D20" s="3"/>
      <c r="E20" s="3"/>
    </row>
    <row r="21" spans="1:5">
      <c r="A21" s="3"/>
      <c r="B21" s="3"/>
      <c r="C21" s="3"/>
      <c r="D21" s="3"/>
      <c r="E21" s="3"/>
    </row>
    <row r="22" spans="1:5">
      <c r="A22" s="3"/>
      <c r="B22" s="3"/>
      <c r="C22" s="3"/>
      <c r="D22" s="3"/>
      <c r="E22" s="3"/>
    </row>
    <row r="23" spans="1:5">
      <c r="A23" s="3"/>
      <c r="B23" s="3"/>
      <c r="C23" s="3"/>
      <c r="D23" s="3"/>
      <c r="E23" s="3"/>
    </row>
    <row r="24" spans="1:5">
      <c r="A24" s="3"/>
      <c r="B24" s="3"/>
      <c r="C24" s="3"/>
      <c r="D24" s="3"/>
      <c r="E24" s="3"/>
    </row>
    <row r="25" spans="1:5">
      <c r="A25" s="2"/>
      <c r="B25" s="2"/>
      <c r="C25" s="2"/>
      <c r="D25" s="2"/>
      <c r="E25" s="2"/>
    </row>
  </sheetData>
  <mergeCells count="2">
    <mergeCell ref="A2:E2"/>
    <mergeCell ref="A16:E19"/>
  </mergeCells>
  <phoneticPr fontId="41" type="noConversion"/>
  <pageMargins left="0.75" right="0.75" top="1" bottom="1" header="0.5" footer="0.5"/>
  <pageSetup scale="61"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2"/>
  <sheetViews>
    <sheetView zoomScale="115" zoomScaleNormal="115" zoomScalePageLayoutView="115" workbookViewId="0">
      <pane xSplit="1" ySplit="4" topLeftCell="B5" activePane="bottomRight" state="frozen"/>
      <selection activeCell="E6" sqref="E6"/>
      <selection pane="topRight" activeCell="E6" sqref="E6"/>
      <selection pane="bottomLeft" activeCell="E6" sqref="E6"/>
      <selection pane="bottomRight" activeCell="F23" sqref="F23"/>
    </sheetView>
  </sheetViews>
  <sheetFormatPr baseColWidth="10" defaultColWidth="8.6640625" defaultRowHeight="15"/>
  <cols>
    <col min="1" max="1" width="25" style="1" customWidth="1"/>
    <col min="2" max="2" width="28.88671875" style="1" customWidth="1"/>
    <col min="3" max="3" width="16.109375" style="1" customWidth="1"/>
    <col min="4" max="5" width="18.6640625" style="1" customWidth="1"/>
    <col min="6" max="6" width="15.5546875" style="1" customWidth="1"/>
    <col min="7" max="8" width="8.6640625" style="1"/>
    <col min="9" max="9" width="15.5546875" style="1" customWidth="1"/>
    <col min="10" max="16384" width="8.6640625" style="1"/>
  </cols>
  <sheetData>
    <row r="1" spans="1:11" ht="20.25">
      <c r="A1" s="20"/>
      <c r="B1" s="20"/>
      <c r="C1" s="20"/>
      <c r="D1" s="20"/>
      <c r="E1" s="20"/>
      <c r="F1" s="20"/>
      <c r="I1" s="20"/>
    </row>
    <row r="2" spans="1:11" ht="33" customHeight="1">
      <c r="A2" s="168" t="s">
        <v>275</v>
      </c>
      <c r="B2" s="168"/>
      <c r="C2" s="168"/>
      <c r="D2" s="168"/>
      <c r="E2" s="168"/>
      <c r="F2" s="169"/>
      <c r="I2" s="135"/>
    </row>
    <row r="3" spans="1:11" ht="9.9499999999999993" customHeight="1" thickBot="1">
      <c r="A3" s="21"/>
      <c r="B3" s="21"/>
      <c r="C3" s="21"/>
      <c r="D3" s="21"/>
      <c r="E3" s="21"/>
      <c r="F3" s="21"/>
      <c r="I3" s="21"/>
    </row>
    <row r="4" spans="1:11" s="10" customFormat="1" ht="123.95" customHeight="1" thickTop="1">
      <c r="A4" s="22"/>
      <c r="B4" s="22"/>
      <c r="C4" s="22" t="s">
        <v>276</v>
      </c>
      <c r="D4" s="22" t="s">
        <v>341</v>
      </c>
      <c r="E4" s="22" t="s">
        <v>342</v>
      </c>
      <c r="F4" s="22" t="s">
        <v>277</v>
      </c>
      <c r="H4" s="56"/>
      <c r="I4" s="136"/>
      <c r="J4" s="56"/>
      <c r="K4" s="56"/>
    </row>
    <row r="5" spans="1:11" s="10" customFormat="1" ht="17.100000000000001" customHeight="1">
      <c r="A5" s="26"/>
      <c r="B5" s="26"/>
      <c r="C5" s="48"/>
      <c r="D5" s="49"/>
      <c r="E5" s="49"/>
      <c r="F5" s="49"/>
      <c r="I5" s="49"/>
    </row>
    <row r="6" spans="1:11" s="10" customFormat="1" ht="27.95" customHeight="1">
      <c r="A6" s="26" t="s">
        <v>245</v>
      </c>
      <c r="B6" s="26" t="s">
        <v>247</v>
      </c>
      <c r="C6" s="48"/>
      <c r="D6" s="49"/>
      <c r="E6" s="49"/>
      <c r="F6" s="49"/>
      <c r="I6" s="49"/>
    </row>
    <row r="7" spans="1:11" s="10" customFormat="1" ht="27.95" customHeight="1">
      <c r="A7" s="55" t="s">
        <v>258</v>
      </c>
      <c r="B7" s="55" t="s">
        <v>251</v>
      </c>
      <c r="C7" s="47">
        <f>datatable4!B2</f>
        <v>160</v>
      </c>
      <c r="D7" s="47">
        <f>datatable4!K2</f>
        <v>86.800003051757813</v>
      </c>
      <c r="E7" s="47">
        <f>datatable4!N2</f>
        <v>43</v>
      </c>
      <c r="F7" s="47">
        <f>datatable4!L2</f>
        <v>24.100000381469727</v>
      </c>
      <c r="I7" s="47"/>
    </row>
    <row r="8" spans="1:11" s="10" customFormat="1" ht="24.95" customHeight="1">
      <c r="A8" s="55" t="s">
        <v>259</v>
      </c>
      <c r="B8" s="55" t="s">
        <v>252</v>
      </c>
      <c r="C8" s="47">
        <f>datatable4!B3</f>
        <v>97</v>
      </c>
      <c r="D8" s="47">
        <f>datatable4!K3</f>
        <v>36.400001525878906</v>
      </c>
      <c r="E8" s="47">
        <f>datatable4!N3</f>
        <v>9.8999996185302734</v>
      </c>
      <c r="F8" s="47">
        <f>datatable4!L3</f>
        <v>4.3000001907348633</v>
      </c>
      <c r="I8" s="47"/>
    </row>
    <row r="9" spans="1:11" s="10" customFormat="1" ht="27.95" customHeight="1">
      <c r="A9" s="55" t="s">
        <v>260</v>
      </c>
      <c r="B9" s="55" t="s">
        <v>248</v>
      </c>
      <c r="C9" s="47">
        <f>datatable4!B4</f>
        <v>88.3</v>
      </c>
      <c r="D9" s="47">
        <f>datatable4!K4</f>
        <v>29.600000381469727</v>
      </c>
      <c r="E9" s="47">
        <f>datatable4!N4</f>
        <v>8.1999998092651367</v>
      </c>
      <c r="F9" s="47">
        <f>datatable4!L4</f>
        <v>3.2000000476837158</v>
      </c>
      <c r="G9" s="61"/>
      <c r="I9" s="47"/>
    </row>
    <row r="10" spans="1:11" ht="27.95" customHeight="1">
      <c r="A10" s="55" t="s">
        <v>261</v>
      </c>
      <c r="B10" s="27" t="s">
        <v>253</v>
      </c>
      <c r="C10" s="47">
        <f>datatable4!B5</f>
        <v>61</v>
      </c>
      <c r="D10" s="47">
        <f>datatable4!K5</f>
        <v>44.200000762939453</v>
      </c>
      <c r="E10" s="47">
        <f>datatable4!N5</f>
        <v>28.600000381469727</v>
      </c>
      <c r="F10" s="47">
        <f>datatable4!L5</f>
        <v>21.299999237060547</v>
      </c>
      <c r="I10" s="47"/>
    </row>
    <row r="11" spans="1:11" ht="27.95" customHeight="1">
      <c r="A11" s="55" t="s">
        <v>262</v>
      </c>
      <c r="B11" s="28" t="s">
        <v>263</v>
      </c>
      <c r="C11" s="47">
        <f>datatable4!B6</f>
        <v>58.4</v>
      </c>
      <c r="D11" s="47">
        <f>datatable4!K6</f>
        <v>23.5</v>
      </c>
      <c r="E11" s="47">
        <f>datatable4!N6</f>
        <v>8.5</v>
      </c>
      <c r="F11" s="47">
        <f>datatable4!L6</f>
        <v>4</v>
      </c>
      <c r="H11" s="10"/>
      <c r="I11" s="47"/>
    </row>
    <row r="12" spans="1:11" ht="27.95" customHeight="1">
      <c r="A12" s="55" t="s">
        <v>265</v>
      </c>
      <c r="B12" s="28" t="s">
        <v>254</v>
      </c>
      <c r="C12" s="47">
        <f>datatable4!B7</f>
        <v>53.8</v>
      </c>
      <c r="D12" s="47">
        <f>datatable4!K7</f>
        <v>35.299999237060547</v>
      </c>
      <c r="E12" s="47">
        <f>datatable4!N7</f>
        <v>19.5</v>
      </c>
      <c r="F12" s="47">
        <f>datatable4!L7</f>
        <v>13.300000190734863</v>
      </c>
      <c r="H12" s="10"/>
      <c r="I12" s="47"/>
    </row>
    <row r="13" spans="1:11" ht="27.95" customHeight="1">
      <c r="A13" s="55" t="s">
        <v>266</v>
      </c>
      <c r="B13" s="28" t="s">
        <v>255</v>
      </c>
      <c r="C13" s="47">
        <f>datatable4!B8</f>
        <v>53.5</v>
      </c>
      <c r="D13" s="47">
        <f>datatable4!K8</f>
        <v>18.899999618530273</v>
      </c>
      <c r="E13" s="47">
        <f>datatable4!N8</f>
        <v>8</v>
      </c>
      <c r="F13" s="47">
        <f>datatable4!L8</f>
        <v>3.5999999046325684</v>
      </c>
      <c r="H13" s="10"/>
      <c r="I13" s="47"/>
      <c r="J13" s="10"/>
    </row>
    <row r="14" spans="1:11" ht="27.95" customHeight="1">
      <c r="A14" s="55" t="s">
        <v>267</v>
      </c>
      <c r="B14" s="28" t="s">
        <v>249</v>
      </c>
      <c r="C14" s="47">
        <f>datatable4!B9</f>
        <v>53.5</v>
      </c>
      <c r="D14" s="47">
        <f>datatable4!K9</f>
        <v>18.899999618530273</v>
      </c>
      <c r="E14" s="47">
        <f>datatable4!N9</f>
        <v>8</v>
      </c>
      <c r="F14" s="47">
        <f>datatable4!L9</f>
        <v>3.5999999046325684</v>
      </c>
      <c r="H14" s="13"/>
      <c r="I14" s="47"/>
    </row>
    <row r="15" spans="1:11" ht="27.95" customHeight="1">
      <c r="A15" s="55" t="s">
        <v>268</v>
      </c>
      <c r="B15" s="28" t="s">
        <v>254</v>
      </c>
      <c r="C15" s="47">
        <f>datatable4!B10</f>
        <v>52.4</v>
      </c>
      <c r="D15" s="47">
        <f>datatable4!K10</f>
        <v>34.400001525878906</v>
      </c>
      <c r="E15" s="47">
        <f>datatable4!N10</f>
        <v>19</v>
      </c>
      <c r="F15" s="47">
        <f>datatable4!L10</f>
        <v>13</v>
      </c>
      <c r="H15" s="13"/>
      <c r="I15" s="47"/>
    </row>
    <row r="16" spans="1:11" ht="27.95" customHeight="1">
      <c r="A16" s="55" t="s">
        <v>269</v>
      </c>
      <c r="B16" s="28" t="s">
        <v>256</v>
      </c>
      <c r="C16" s="47">
        <f>datatable4!B11</f>
        <v>51.8</v>
      </c>
      <c r="D16" s="47">
        <f>datatable4!K11</f>
        <v>24.200000762939453</v>
      </c>
      <c r="E16" s="47">
        <f>datatable4!N11</f>
        <v>11.300000190734863</v>
      </c>
      <c r="F16" s="47">
        <f>datatable4!L11</f>
        <v>5.8000001907348633</v>
      </c>
      <c r="I16" s="47"/>
    </row>
    <row r="17" spans="1:12" ht="27.95" customHeight="1">
      <c r="A17" s="55" t="s">
        <v>270</v>
      </c>
      <c r="B17" s="28" t="s">
        <v>257</v>
      </c>
      <c r="C17" s="47">
        <f>datatable4!B12</f>
        <v>45.2</v>
      </c>
      <c r="D17" s="47">
        <f>datatable4!K12</f>
        <v>15.100000381469727</v>
      </c>
      <c r="E17" s="47">
        <f>datatable4!N12</f>
        <v>5</v>
      </c>
      <c r="F17" s="47">
        <f>datatable4!L12</f>
        <v>2</v>
      </c>
      <c r="I17" s="47"/>
    </row>
    <row r="18" spans="1:12" ht="27.95" customHeight="1">
      <c r="A18" s="55" t="s">
        <v>274</v>
      </c>
      <c r="B18" s="28" t="s">
        <v>257</v>
      </c>
      <c r="C18" s="47">
        <f>datatable4!B13</f>
        <v>44.9</v>
      </c>
      <c r="D18" s="47">
        <f>datatable4!K13</f>
        <v>15</v>
      </c>
      <c r="E18" s="47">
        <f>datatable4!N13</f>
        <v>5</v>
      </c>
      <c r="F18" s="47">
        <f>datatable4!L13</f>
        <v>2</v>
      </c>
      <c r="H18" s="10"/>
      <c r="I18" s="47"/>
      <c r="K18" s="10"/>
      <c r="L18" s="10"/>
    </row>
    <row r="19" spans="1:12" ht="27.95" customHeight="1">
      <c r="A19" s="55" t="s">
        <v>271</v>
      </c>
      <c r="B19" s="28" t="s">
        <v>257</v>
      </c>
      <c r="C19" s="47">
        <f>datatable4!B14</f>
        <v>44.9</v>
      </c>
      <c r="D19" s="47">
        <f>datatable4!K14</f>
        <v>15</v>
      </c>
      <c r="E19" s="47">
        <f>datatable4!N14</f>
        <v>4.9000000953674316</v>
      </c>
      <c r="F19" s="47">
        <f>datatable4!L14</f>
        <v>2</v>
      </c>
      <c r="H19" s="13"/>
      <c r="I19" s="47"/>
    </row>
    <row r="20" spans="1:12" ht="27.95" customHeight="1">
      <c r="A20" s="55" t="s">
        <v>272</v>
      </c>
      <c r="B20" s="28" t="s">
        <v>250</v>
      </c>
      <c r="C20" s="47">
        <f>datatable4!B15</f>
        <v>42.3</v>
      </c>
      <c r="D20" s="47">
        <f>datatable4!K15</f>
        <v>18.200000762939453</v>
      </c>
      <c r="E20" s="47">
        <f>datatable4!N15</f>
        <v>7.5</v>
      </c>
      <c r="F20" s="47">
        <f>datatable4!L15</f>
        <v>3.5</v>
      </c>
      <c r="H20" s="13"/>
      <c r="I20" s="47"/>
    </row>
    <row r="21" spans="1:12" ht="27.95" customHeight="1">
      <c r="A21" s="55" t="s">
        <v>273</v>
      </c>
      <c r="B21" s="28" t="s">
        <v>264</v>
      </c>
      <c r="C21" s="47">
        <f>datatable4!B16</f>
        <v>35.5</v>
      </c>
      <c r="D21" s="47">
        <f>datatable4!K16</f>
        <v>18.399999618530273</v>
      </c>
      <c r="E21" s="47">
        <f>datatable4!N16</f>
        <v>9.3000001907348633</v>
      </c>
      <c r="F21" s="47">
        <f>datatable4!L16</f>
        <v>5.5999999046325684</v>
      </c>
      <c r="H21" s="13"/>
      <c r="I21" s="47"/>
    </row>
    <row r="22" spans="1:12" ht="12.95" customHeight="1">
      <c r="A22" s="55"/>
      <c r="B22" s="28"/>
      <c r="C22" s="47"/>
      <c r="D22" s="58"/>
      <c r="E22" s="58"/>
      <c r="F22" s="58"/>
      <c r="H22" s="13"/>
      <c r="I22" s="58"/>
    </row>
    <row r="23" spans="1:12" ht="27.95" customHeight="1">
      <c r="A23" s="55" t="s">
        <v>246</v>
      </c>
      <c r="B23" s="28"/>
      <c r="C23" s="129">
        <f>SUM(C7:C21)</f>
        <v>942.49999999999989</v>
      </c>
      <c r="D23" s="129">
        <f>SUM(D7:D21)</f>
        <v>433.9000072479248</v>
      </c>
      <c r="E23" s="129">
        <f>SUM(E7:E21)</f>
        <v>195.70000028610229</v>
      </c>
      <c r="F23" s="129">
        <f>SUM(F7:F21)</f>
        <v>111.29999995231628</v>
      </c>
      <c r="H23" s="13"/>
      <c r="I23" s="47"/>
      <c r="J23" s="10"/>
    </row>
    <row r="24" spans="1:12" ht="7.5" customHeight="1" thickBot="1">
      <c r="A24" s="23"/>
      <c r="B24" s="23"/>
      <c r="C24" s="23"/>
      <c r="D24" s="23"/>
      <c r="E24" s="23"/>
      <c r="F24" s="23"/>
      <c r="I24" s="132"/>
    </row>
    <row r="25" spans="1:12" ht="21" thickTop="1">
      <c r="A25" s="24"/>
      <c r="B25" s="24"/>
      <c r="C25" s="24"/>
      <c r="D25" s="24"/>
      <c r="E25" s="24"/>
      <c r="F25" s="24"/>
      <c r="I25" s="55"/>
    </row>
    <row r="26" spans="1:12" ht="128.1" customHeight="1">
      <c r="A26" s="167" t="s">
        <v>406</v>
      </c>
      <c r="B26" s="167"/>
      <c r="C26" s="167"/>
      <c r="D26" s="167"/>
      <c r="E26" s="167"/>
      <c r="F26" s="169"/>
      <c r="I26" s="135"/>
    </row>
    <row r="27" spans="1:12">
      <c r="A27" s="3"/>
      <c r="B27" s="3"/>
      <c r="C27" s="3"/>
      <c r="D27" s="3"/>
      <c r="E27" s="3"/>
      <c r="F27" s="3"/>
      <c r="I27" s="3"/>
    </row>
    <row r="28" spans="1:12">
      <c r="A28" s="3"/>
      <c r="B28" s="3"/>
      <c r="C28" s="3"/>
      <c r="D28" s="3"/>
      <c r="E28" s="3"/>
      <c r="F28" s="3"/>
      <c r="I28" s="3"/>
    </row>
    <row r="29" spans="1:12">
      <c r="A29" s="3"/>
      <c r="B29" s="3"/>
      <c r="C29" s="3"/>
      <c r="D29" s="3"/>
      <c r="E29" s="3"/>
      <c r="F29" s="3"/>
      <c r="I29" s="3"/>
    </row>
    <row r="30" spans="1:12">
      <c r="A30" s="3"/>
      <c r="B30" s="3"/>
      <c r="C30" s="3"/>
      <c r="D30" s="3"/>
      <c r="E30" s="3"/>
      <c r="F30" s="3"/>
      <c r="I30" s="3"/>
    </row>
    <row r="31" spans="1:12">
      <c r="A31" s="3"/>
      <c r="B31" s="3"/>
      <c r="C31" s="3"/>
      <c r="D31" s="3"/>
      <c r="E31" s="3"/>
      <c r="F31" s="3"/>
      <c r="I31" s="3"/>
    </row>
    <row r="32" spans="1:12">
      <c r="A32" s="2"/>
      <c r="B32" s="2"/>
      <c r="C32" s="2"/>
      <c r="D32" s="2"/>
      <c r="E32" s="2"/>
      <c r="F32" s="2"/>
      <c r="I32" s="2"/>
    </row>
  </sheetData>
  <mergeCells count="2">
    <mergeCell ref="A2:F2"/>
    <mergeCell ref="A26:F26"/>
  </mergeCells>
  <phoneticPr fontId="41" type="noConversion"/>
  <pageMargins left="0.75" right="0.75" top="1" bottom="1" header="0.5" footer="0.5"/>
  <pageSetup scale="58"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1"/>
  <sheetViews>
    <sheetView workbookViewId="0">
      <selection activeCell="B2" sqref="B2"/>
    </sheetView>
  </sheetViews>
  <sheetFormatPr baseColWidth="10" defaultColWidth="7.5546875" defaultRowHeight="15"/>
  <cols>
    <col min="1" max="5" width="7.5546875" style="97"/>
    <col min="6" max="6" width="9.44140625" style="97" customWidth="1"/>
    <col min="7" max="16384" width="7.5546875" style="97"/>
  </cols>
  <sheetData>
    <row r="1" spans="1:20" ht="15.75">
      <c r="A1" t="s">
        <v>45</v>
      </c>
      <c r="B1" t="s">
        <v>241</v>
      </c>
      <c r="C1" t="s">
        <v>242</v>
      </c>
      <c r="D1" t="s">
        <v>243</v>
      </c>
      <c r="E1" t="s">
        <v>244</v>
      </c>
      <c r="F1" t="s">
        <v>333</v>
      </c>
      <c r="G1" s="97" t="s">
        <v>278</v>
      </c>
      <c r="I1" t="s">
        <v>45</v>
      </c>
      <c r="J1" t="s">
        <v>241</v>
      </c>
      <c r="K1" t="s">
        <v>242</v>
      </c>
      <c r="L1" t="s">
        <v>243</v>
      </c>
      <c r="M1" t="s">
        <v>244</v>
      </c>
      <c r="N1" t="s">
        <v>333</v>
      </c>
      <c r="O1"/>
      <c r="P1"/>
      <c r="Q1"/>
      <c r="R1"/>
      <c r="S1"/>
      <c r="T1"/>
    </row>
    <row r="2" spans="1:20" ht="15.75">
      <c r="A2" t="s">
        <v>46</v>
      </c>
      <c r="B2">
        <v>160</v>
      </c>
      <c r="C2">
        <v>86.800003051757813</v>
      </c>
      <c r="D2">
        <v>24.100000381469727</v>
      </c>
      <c r="E2">
        <v>1.1000000238418579</v>
      </c>
      <c r="F2">
        <v>43</v>
      </c>
      <c r="I2" t="s">
        <v>46</v>
      </c>
      <c r="J2">
        <v>160</v>
      </c>
      <c r="K2">
        <v>86.800003051757813</v>
      </c>
      <c r="L2">
        <v>24.100000381469727</v>
      </c>
      <c r="M2">
        <v>1.0640000104904175</v>
      </c>
      <c r="N2">
        <v>43</v>
      </c>
      <c r="O2"/>
      <c r="P2"/>
      <c r="Q2"/>
      <c r="R2"/>
      <c r="S2"/>
      <c r="T2"/>
    </row>
    <row r="3" spans="1:20" ht="15.75">
      <c r="A3" t="s">
        <v>47</v>
      </c>
      <c r="B3">
        <v>97</v>
      </c>
      <c r="C3">
        <v>36.400001525878906</v>
      </c>
      <c r="D3">
        <v>4.3000001907348633</v>
      </c>
      <c r="E3">
        <v>0.40000000596046448</v>
      </c>
      <c r="F3">
        <v>9.8999996185302734</v>
      </c>
      <c r="I3" t="s">
        <v>47</v>
      </c>
      <c r="J3">
        <v>97</v>
      </c>
      <c r="K3">
        <v>36.400001525878906</v>
      </c>
      <c r="L3">
        <v>4.3000001907348633</v>
      </c>
      <c r="M3">
        <v>0.3919999897480011</v>
      </c>
      <c r="N3">
        <v>9.8999996185302734</v>
      </c>
      <c r="O3"/>
      <c r="P3"/>
      <c r="Q3"/>
      <c r="R3"/>
      <c r="S3"/>
      <c r="T3"/>
    </row>
    <row r="4" spans="1:20" ht="15.75">
      <c r="A4" t="s">
        <v>48</v>
      </c>
      <c r="B4">
        <v>88.3</v>
      </c>
      <c r="C4">
        <v>29.600000381469727</v>
      </c>
      <c r="D4">
        <v>3.2000000476837158</v>
      </c>
      <c r="E4">
        <v>0.89999997615814209</v>
      </c>
      <c r="F4">
        <v>8.1999998092651367</v>
      </c>
      <c r="I4" t="s">
        <v>48</v>
      </c>
      <c r="J4">
        <v>88.3</v>
      </c>
      <c r="K4">
        <v>29.600000381469727</v>
      </c>
      <c r="L4">
        <v>3.2000000476837158</v>
      </c>
      <c r="M4">
        <v>0.86799997091293335</v>
      </c>
      <c r="N4">
        <v>8.1999998092651367</v>
      </c>
      <c r="O4"/>
      <c r="P4"/>
      <c r="Q4"/>
      <c r="R4"/>
      <c r="S4"/>
      <c r="T4"/>
    </row>
    <row r="5" spans="1:20" ht="15.75">
      <c r="A5" t="s">
        <v>49</v>
      </c>
      <c r="B5">
        <v>61</v>
      </c>
      <c r="C5">
        <v>44.200000762939453</v>
      </c>
      <c r="D5">
        <v>21.299999237060547</v>
      </c>
      <c r="E5">
        <v>0.80000001192092896</v>
      </c>
      <c r="F5">
        <v>28.600000381469727</v>
      </c>
      <c r="I5" t="s">
        <v>49</v>
      </c>
      <c r="J5">
        <v>61</v>
      </c>
      <c r="K5">
        <v>44.200000762939453</v>
      </c>
      <c r="L5">
        <v>21.299999237060547</v>
      </c>
      <c r="M5">
        <v>0.78799998760223389</v>
      </c>
      <c r="N5">
        <v>28.600000381469727</v>
      </c>
      <c r="O5"/>
      <c r="P5"/>
      <c r="Q5"/>
      <c r="R5"/>
      <c r="S5"/>
      <c r="T5"/>
    </row>
    <row r="6" spans="1:20" ht="15.75">
      <c r="A6" t="s">
        <v>50</v>
      </c>
      <c r="B6">
        <v>58.4</v>
      </c>
      <c r="C6">
        <v>23.5</v>
      </c>
      <c r="D6">
        <v>4</v>
      </c>
      <c r="E6">
        <v>0.5</v>
      </c>
      <c r="F6">
        <v>8.5</v>
      </c>
      <c r="I6" t="s">
        <v>50</v>
      </c>
      <c r="J6">
        <v>58.4</v>
      </c>
      <c r="K6">
        <v>23.5</v>
      </c>
      <c r="L6">
        <v>4</v>
      </c>
      <c r="M6">
        <v>0.47699999809265137</v>
      </c>
      <c r="N6">
        <v>8.5</v>
      </c>
      <c r="O6"/>
      <c r="P6"/>
      <c r="Q6"/>
      <c r="R6"/>
      <c r="S6"/>
      <c r="T6"/>
    </row>
    <row r="7" spans="1:20" ht="15.75">
      <c r="A7" t="s">
        <v>51</v>
      </c>
      <c r="B7">
        <v>53.8</v>
      </c>
      <c r="C7">
        <v>35.299999237060547</v>
      </c>
      <c r="D7">
        <v>13.300000190734863</v>
      </c>
      <c r="E7">
        <v>1</v>
      </c>
      <c r="F7">
        <v>19.5</v>
      </c>
      <c r="I7" t="s">
        <v>51</v>
      </c>
      <c r="J7">
        <v>53.8</v>
      </c>
      <c r="K7">
        <v>35.299999237060547</v>
      </c>
      <c r="L7">
        <v>13.300000190734863</v>
      </c>
      <c r="M7">
        <v>0.99199998378753662</v>
      </c>
      <c r="N7">
        <v>19.5</v>
      </c>
      <c r="O7"/>
      <c r="P7"/>
      <c r="Q7"/>
      <c r="R7"/>
      <c r="S7"/>
      <c r="T7"/>
    </row>
    <row r="8" spans="1:20" ht="15.75">
      <c r="A8" t="s">
        <v>52</v>
      </c>
      <c r="B8">
        <v>53.5</v>
      </c>
      <c r="C8">
        <v>18.899999618530273</v>
      </c>
      <c r="D8">
        <v>3.5999999046325684</v>
      </c>
      <c r="E8">
        <v>0.89999997615814209</v>
      </c>
      <c r="F8">
        <v>8</v>
      </c>
      <c r="I8" t="s">
        <v>52</v>
      </c>
      <c r="J8">
        <v>53.5</v>
      </c>
      <c r="K8">
        <v>18.899999618530273</v>
      </c>
      <c r="L8">
        <v>3.5999999046325684</v>
      </c>
      <c r="M8">
        <v>0.9309999942779541</v>
      </c>
      <c r="N8">
        <v>8</v>
      </c>
      <c r="O8"/>
      <c r="P8"/>
      <c r="Q8"/>
      <c r="R8"/>
      <c r="S8"/>
      <c r="T8"/>
    </row>
    <row r="9" spans="1:20" ht="15.75">
      <c r="A9" t="s">
        <v>53</v>
      </c>
      <c r="B9">
        <v>53.5</v>
      </c>
      <c r="C9">
        <v>18.899999618530273</v>
      </c>
      <c r="D9">
        <v>3.5999999046325684</v>
      </c>
      <c r="E9">
        <v>0.89999997615814209</v>
      </c>
      <c r="F9">
        <v>8</v>
      </c>
      <c r="I9" t="s">
        <v>53</v>
      </c>
      <c r="J9">
        <v>53.5</v>
      </c>
      <c r="K9">
        <v>18.899999618530273</v>
      </c>
      <c r="L9">
        <v>3.5999999046325684</v>
      </c>
      <c r="M9">
        <v>0.9309999942779541</v>
      </c>
      <c r="N9">
        <v>8</v>
      </c>
      <c r="O9"/>
      <c r="P9"/>
      <c r="Q9"/>
      <c r="R9"/>
      <c r="S9"/>
      <c r="T9"/>
    </row>
    <row r="10" spans="1:20" ht="15.75">
      <c r="A10" t="s">
        <v>54</v>
      </c>
      <c r="B10">
        <v>52.4</v>
      </c>
      <c r="C10">
        <v>34.400001525878906</v>
      </c>
      <c r="D10">
        <v>13</v>
      </c>
      <c r="E10">
        <v>1</v>
      </c>
      <c r="F10">
        <v>19</v>
      </c>
      <c r="I10" t="s">
        <v>54</v>
      </c>
      <c r="J10">
        <v>52.4</v>
      </c>
      <c r="K10">
        <v>34.400001525878906</v>
      </c>
      <c r="L10">
        <v>13</v>
      </c>
      <c r="M10">
        <v>0.99199998378753662</v>
      </c>
      <c r="N10">
        <v>19</v>
      </c>
      <c r="O10"/>
      <c r="P10"/>
      <c r="Q10"/>
      <c r="R10"/>
      <c r="S10"/>
      <c r="T10"/>
    </row>
    <row r="11" spans="1:20" ht="15.75">
      <c r="A11" t="s">
        <v>55</v>
      </c>
      <c r="B11">
        <v>51.8</v>
      </c>
      <c r="C11">
        <v>24.200000762939453</v>
      </c>
      <c r="D11">
        <v>5.8000001907348633</v>
      </c>
      <c r="E11">
        <v>1</v>
      </c>
      <c r="F11">
        <v>11.300000190734863</v>
      </c>
      <c r="I11" t="s">
        <v>55</v>
      </c>
      <c r="J11">
        <v>51.8</v>
      </c>
      <c r="K11">
        <v>24.200000762939453</v>
      </c>
      <c r="L11">
        <v>5.8000001907348633</v>
      </c>
      <c r="M11">
        <v>0.95300000905990601</v>
      </c>
      <c r="N11">
        <v>11.300000190734863</v>
      </c>
      <c r="O11"/>
      <c r="P11"/>
      <c r="Q11"/>
      <c r="R11"/>
      <c r="S11"/>
      <c r="T11"/>
    </row>
    <row r="12" spans="1:20" ht="15.75">
      <c r="A12" t="s">
        <v>56</v>
      </c>
      <c r="B12">
        <v>45.2</v>
      </c>
      <c r="C12">
        <v>18.5</v>
      </c>
      <c r="D12">
        <v>3</v>
      </c>
      <c r="E12">
        <v>0.80000001192092896</v>
      </c>
      <c r="F12">
        <v>6.6999998092651367</v>
      </c>
      <c r="I12" t="s">
        <v>56</v>
      </c>
      <c r="J12">
        <v>45.2</v>
      </c>
      <c r="K12">
        <v>15.100000381469727</v>
      </c>
      <c r="L12">
        <v>2</v>
      </c>
      <c r="M12">
        <v>0.70300000905990601</v>
      </c>
      <c r="N12">
        <v>5</v>
      </c>
      <c r="O12"/>
      <c r="P12"/>
      <c r="Q12"/>
      <c r="R12"/>
      <c r="S12"/>
      <c r="T12"/>
    </row>
    <row r="13" spans="1:20" ht="15.75">
      <c r="A13" t="s">
        <v>57</v>
      </c>
      <c r="B13">
        <v>44.9</v>
      </c>
      <c r="C13">
        <v>18.399999618530273</v>
      </c>
      <c r="D13">
        <v>3</v>
      </c>
      <c r="E13">
        <v>0.80000001192092896</v>
      </c>
      <c r="F13">
        <v>6.6999998092651367</v>
      </c>
      <c r="I13" t="s">
        <v>57</v>
      </c>
      <c r="J13">
        <v>44.9</v>
      </c>
      <c r="K13">
        <v>15</v>
      </c>
      <c r="L13">
        <v>2</v>
      </c>
      <c r="M13">
        <v>0.69900000095367432</v>
      </c>
      <c r="N13">
        <v>5</v>
      </c>
      <c r="O13"/>
      <c r="P13"/>
      <c r="Q13"/>
      <c r="R13"/>
      <c r="S13"/>
      <c r="T13"/>
    </row>
    <row r="14" spans="1:20" ht="15.75">
      <c r="A14" t="s">
        <v>58</v>
      </c>
      <c r="B14">
        <v>44.9</v>
      </c>
      <c r="C14">
        <v>18.399999618530273</v>
      </c>
      <c r="D14">
        <v>3</v>
      </c>
      <c r="E14">
        <v>0.80000001192092896</v>
      </c>
      <c r="F14">
        <v>6.6999998092651367</v>
      </c>
      <c r="I14" t="s">
        <v>58</v>
      </c>
      <c r="J14">
        <v>44.9</v>
      </c>
      <c r="K14">
        <v>15</v>
      </c>
      <c r="L14">
        <v>2</v>
      </c>
      <c r="M14">
        <v>0.69900000095367432</v>
      </c>
      <c r="N14">
        <v>4.9000000953674316</v>
      </c>
      <c r="O14"/>
      <c r="P14"/>
      <c r="Q14"/>
      <c r="R14"/>
      <c r="S14"/>
      <c r="T14"/>
    </row>
    <row r="15" spans="1:20" ht="15.75">
      <c r="A15" t="s">
        <v>59</v>
      </c>
      <c r="B15">
        <v>42.3</v>
      </c>
      <c r="C15">
        <v>18.200000762939453</v>
      </c>
      <c r="D15">
        <v>3.5</v>
      </c>
      <c r="E15">
        <v>0.69999998807907104</v>
      </c>
      <c r="F15">
        <v>7.5</v>
      </c>
      <c r="I15" t="s">
        <v>59</v>
      </c>
      <c r="J15">
        <v>42.3</v>
      </c>
      <c r="K15">
        <v>18.200000762939453</v>
      </c>
      <c r="L15">
        <v>3.5</v>
      </c>
      <c r="M15">
        <v>0.65600001811981201</v>
      </c>
      <c r="N15">
        <v>7.5</v>
      </c>
      <c r="O15"/>
      <c r="P15"/>
      <c r="Q15"/>
      <c r="R15"/>
      <c r="S15"/>
      <c r="T15"/>
    </row>
    <row r="16" spans="1:20" ht="15.75">
      <c r="A16" t="s">
        <v>60</v>
      </c>
      <c r="B16">
        <v>35.5</v>
      </c>
      <c r="C16">
        <v>18.399999618530273</v>
      </c>
      <c r="D16">
        <v>5.5999999046325684</v>
      </c>
      <c r="E16">
        <v>0.80000001192092896</v>
      </c>
      <c r="F16">
        <v>9.3000001907348633</v>
      </c>
      <c r="I16" t="s">
        <v>60</v>
      </c>
      <c r="J16">
        <v>35.5</v>
      </c>
      <c r="K16">
        <v>18.399999618530273</v>
      </c>
      <c r="L16">
        <v>5.5999999046325684</v>
      </c>
      <c r="M16">
        <v>0.75199997425079346</v>
      </c>
      <c r="N16">
        <v>9.3000001907348633</v>
      </c>
      <c r="O16"/>
      <c r="P16"/>
      <c r="Q16"/>
      <c r="R16"/>
      <c r="S16"/>
      <c r="T16"/>
    </row>
    <row r="17" spans="1:20" ht="15.75">
      <c r="A17" t="s">
        <v>61</v>
      </c>
      <c r="B17">
        <v>33.799999999999997</v>
      </c>
      <c r="C17">
        <v>12.300000190734863</v>
      </c>
      <c r="D17">
        <v>2.7000000476837158</v>
      </c>
      <c r="E17">
        <v>1</v>
      </c>
      <c r="F17">
        <v>5.5999999046325684</v>
      </c>
      <c r="I17" t="s">
        <v>61</v>
      </c>
      <c r="J17">
        <v>33.799999999999997</v>
      </c>
      <c r="K17">
        <v>12.300000190734863</v>
      </c>
      <c r="L17">
        <v>2.7000000476837158</v>
      </c>
      <c r="M17">
        <v>0.99199998378753662</v>
      </c>
      <c r="N17">
        <v>5.5999999046325684</v>
      </c>
      <c r="O17"/>
      <c r="P17"/>
      <c r="Q17"/>
      <c r="R17"/>
      <c r="S17"/>
      <c r="T17"/>
    </row>
    <row r="18" spans="1:20" ht="15.75">
      <c r="A18" t="s">
        <v>62</v>
      </c>
      <c r="B18">
        <v>27.6</v>
      </c>
      <c r="C18">
        <v>12.600000381469727</v>
      </c>
      <c r="D18">
        <v>3.0999999046325684</v>
      </c>
      <c r="E18">
        <v>0.5</v>
      </c>
      <c r="F18">
        <v>5.6999998092651367</v>
      </c>
      <c r="I18" t="s">
        <v>62</v>
      </c>
      <c r="J18">
        <v>27.6</v>
      </c>
      <c r="K18">
        <v>12.600000381469727</v>
      </c>
      <c r="L18">
        <v>3.0999999046325684</v>
      </c>
      <c r="M18">
        <v>0.54600000381469727</v>
      </c>
      <c r="N18">
        <v>5.6999998092651367</v>
      </c>
      <c r="O18"/>
      <c r="P18"/>
      <c r="Q18"/>
      <c r="R18"/>
      <c r="S18"/>
      <c r="T18"/>
    </row>
    <row r="19" spans="1:20" ht="15.75">
      <c r="A19" t="s">
        <v>63</v>
      </c>
      <c r="B19">
        <v>24</v>
      </c>
      <c r="C19">
        <v>8.6999998092651367</v>
      </c>
      <c r="D19">
        <v>1.6000000238418579</v>
      </c>
      <c r="E19">
        <v>0.69999998807907104</v>
      </c>
      <c r="F19">
        <v>3.7000000476837158</v>
      </c>
      <c r="I19" t="s">
        <v>63</v>
      </c>
      <c r="J19">
        <v>24</v>
      </c>
      <c r="K19">
        <v>8.3000001907348633</v>
      </c>
      <c r="L19">
        <v>1.5</v>
      </c>
      <c r="M19">
        <v>0.73199999332427979</v>
      </c>
      <c r="N19">
        <v>3.4000000953674316</v>
      </c>
      <c r="O19"/>
      <c r="P19"/>
      <c r="Q19"/>
      <c r="R19"/>
      <c r="S19"/>
      <c r="T19"/>
    </row>
    <row r="20" spans="1:20" ht="15.75">
      <c r="A20" t="s">
        <v>64</v>
      </c>
      <c r="B20">
        <v>24</v>
      </c>
      <c r="C20">
        <v>9.3999996185302734</v>
      </c>
      <c r="D20">
        <v>1.7999999523162842</v>
      </c>
      <c r="E20">
        <v>0.69999998807907104</v>
      </c>
      <c r="F20">
        <v>4</v>
      </c>
      <c r="I20" t="s">
        <v>64</v>
      </c>
      <c r="J20">
        <v>24</v>
      </c>
      <c r="K20">
        <v>8.3000001907348633</v>
      </c>
      <c r="L20">
        <v>1.5</v>
      </c>
      <c r="M20">
        <v>0.73199999332427979</v>
      </c>
      <c r="N20">
        <v>3.4000000953674316</v>
      </c>
      <c r="O20"/>
      <c r="P20"/>
      <c r="Q20"/>
      <c r="R20"/>
      <c r="S20"/>
      <c r="T20"/>
    </row>
    <row r="21" spans="1:20" ht="15.75">
      <c r="A21" t="s">
        <v>65</v>
      </c>
      <c r="B21">
        <v>20.5</v>
      </c>
      <c r="C21">
        <v>16.600000381469727</v>
      </c>
      <c r="D21">
        <v>10.199999809265137</v>
      </c>
      <c r="E21">
        <v>0.80000001192092896</v>
      </c>
      <c r="F21">
        <v>12.5</v>
      </c>
      <c r="I21" t="s">
        <v>65</v>
      </c>
      <c r="J21">
        <v>20.5</v>
      </c>
      <c r="K21">
        <v>8.5</v>
      </c>
      <c r="L21">
        <v>3.0999999046325684</v>
      </c>
      <c r="M21">
        <v>0.83799999952316284</v>
      </c>
      <c r="N21">
        <v>4.8000001907348633</v>
      </c>
      <c r="O21"/>
      <c r="P21"/>
      <c r="Q21"/>
      <c r="R21"/>
      <c r="S21"/>
      <c r="T21"/>
    </row>
    <row r="22" spans="1:20" ht="15.75">
      <c r="O22"/>
      <c r="P22"/>
      <c r="Q22"/>
      <c r="R22"/>
      <c r="S22"/>
      <c r="T22"/>
    </row>
    <row r="23" spans="1:20" ht="15.75">
      <c r="O23"/>
      <c r="P23"/>
      <c r="Q23"/>
      <c r="R23"/>
      <c r="S23"/>
      <c r="T23"/>
    </row>
    <row r="24" spans="1:20" ht="15.75">
      <c r="A24" s="97" t="s">
        <v>334</v>
      </c>
      <c r="O24"/>
      <c r="P24"/>
      <c r="Q24"/>
      <c r="R24"/>
      <c r="S24"/>
      <c r="T24"/>
    </row>
    <row r="25" spans="1:20" ht="15.75">
      <c r="A25" s="97" t="s">
        <v>335</v>
      </c>
      <c r="O25"/>
      <c r="P25"/>
      <c r="Q25"/>
      <c r="R25"/>
      <c r="S25"/>
      <c r="T25"/>
    </row>
    <row r="26" spans="1:20" ht="15.75">
      <c r="A26" s="97" t="s">
        <v>339</v>
      </c>
      <c r="O26"/>
      <c r="P26"/>
      <c r="Q26"/>
      <c r="R26"/>
      <c r="S26"/>
      <c r="T26"/>
    </row>
    <row r="27" spans="1:20" ht="15.75">
      <c r="A27" s="97" t="s">
        <v>338</v>
      </c>
      <c r="O27"/>
      <c r="P27"/>
      <c r="Q27"/>
      <c r="R27"/>
      <c r="S27"/>
      <c r="T27"/>
    </row>
    <row r="28" spans="1:20" ht="15.75">
      <c r="A28" s="97" t="s">
        <v>337</v>
      </c>
      <c r="O28"/>
      <c r="P28"/>
      <c r="Q28"/>
      <c r="R28"/>
      <c r="S28"/>
      <c r="T28"/>
    </row>
    <row r="29" spans="1:20" ht="15.75">
      <c r="A29" s="97" t="s">
        <v>336</v>
      </c>
      <c r="O29"/>
      <c r="P29"/>
      <c r="Q29"/>
      <c r="R29"/>
      <c r="S29"/>
      <c r="T29"/>
    </row>
    <row r="30" spans="1:20" ht="15.75">
      <c r="A30" s="97" t="s">
        <v>340</v>
      </c>
      <c r="O30"/>
      <c r="P30"/>
      <c r="Q30"/>
      <c r="R30"/>
      <c r="S30"/>
      <c r="T30"/>
    </row>
    <row r="31" spans="1:20" ht="15.75">
      <c r="O31"/>
      <c r="P31"/>
      <c r="Q31"/>
      <c r="R31"/>
      <c r="S31"/>
      <c r="T31"/>
    </row>
    <row r="32" spans="1:20" ht="15.75">
      <c r="O32"/>
      <c r="P32"/>
      <c r="Q32"/>
      <c r="R32"/>
      <c r="S32"/>
      <c r="T32"/>
    </row>
    <row r="33" spans="15:20" ht="15.75">
      <c r="O33"/>
      <c r="P33"/>
      <c r="Q33"/>
      <c r="R33"/>
      <c r="S33"/>
      <c r="T33"/>
    </row>
    <row r="34" spans="15:20" ht="15.75">
      <c r="O34"/>
      <c r="P34"/>
      <c r="Q34"/>
      <c r="R34"/>
      <c r="S34"/>
      <c r="T34"/>
    </row>
    <row r="35" spans="15:20" ht="15.75">
      <c r="O35"/>
      <c r="P35"/>
      <c r="Q35"/>
      <c r="R35"/>
      <c r="S35"/>
      <c r="T35"/>
    </row>
    <row r="36" spans="15:20" ht="15.75">
      <c r="O36"/>
      <c r="P36"/>
      <c r="Q36"/>
      <c r="R36"/>
      <c r="S36"/>
      <c r="T36"/>
    </row>
    <row r="37" spans="15:20" ht="15.75">
      <c r="O37"/>
      <c r="P37"/>
      <c r="Q37"/>
      <c r="R37"/>
      <c r="S37"/>
      <c r="T37"/>
    </row>
    <row r="38" spans="15:20" ht="15.75">
      <c r="O38"/>
      <c r="P38"/>
      <c r="Q38"/>
      <c r="R38"/>
      <c r="S38"/>
      <c r="T38"/>
    </row>
    <row r="39" spans="15:20" ht="15.75">
      <c r="O39"/>
      <c r="P39"/>
      <c r="Q39"/>
      <c r="R39"/>
      <c r="S39"/>
      <c r="T39"/>
    </row>
    <row r="40" spans="15:20" ht="15.75">
      <c r="O40"/>
      <c r="P40"/>
      <c r="Q40"/>
      <c r="R40"/>
      <c r="S40"/>
      <c r="T40"/>
    </row>
    <row r="41" spans="15:20" ht="15.75">
      <c r="O41"/>
      <c r="P41"/>
      <c r="Q41"/>
      <c r="R41"/>
      <c r="S41"/>
      <c r="T41"/>
    </row>
    <row r="42" spans="15:20" ht="15.75">
      <c r="O42"/>
      <c r="P42"/>
      <c r="Q42"/>
      <c r="R42"/>
      <c r="S42"/>
      <c r="T42"/>
    </row>
    <row r="43" spans="15:20" ht="15.75">
      <c r="O43"/>
      <c r="P43"/>
      <c r="Q43"/>
      <c r="R43"/>
      <c r="S43"/>
      <c r="T43"/>
    </row>
    <row r="44" spans="15:20" ht="15.75">
      <c r="O44"/>
      <c r="P44"/>
      <c r="Q44"/>
      <c r="R44"/>
      <c r="S44"/>
      <c r="T44"/>
    </row>
    <row r="45" spans="15:20" ht="15.75">
      <c r="O45"/>
      <c r="P45"/>
      <c r="Q45"/>
      <c r="R45"/>
      <c r="S45"/>
      <c r="T45"/>
    </row>
    <row r="46" spans="15:20" ht="15.75">
      <c r="O46"/>
      <c r="P46"/>
      <c r="Q46"/>
      <c r="R46"/>
      <c r="S46"/>
      <c r="T46"/>
    </row>
    <row r="47" spans="15:20" ht="15.75">
      <c r="O47"/>
      <c r="P47"/>
      <c r="Q47"/>
      <c r="R47"/>
      <c r="S47"/>
      <c r="T47"/>
    </row>
    <row r="48" spans="15:20" ht="15.75">
      <c r="O48"/>
      <c r="P48"/>
      <c r="Q48"/>
      <c r="R48"/>
      <c r="S48"/>
      <c r="T48"/>
    </row>
    <row r="49" spans="15:20" ht="15.75">
      <c r="O49"/>
      <c r="P49"/>
      <c r="Q49"/>
      <c r="R49"/>
      <c r="S49"/>
      <c r="T49"/>
    </row>
    <row r="50" spans="15:20" ht="15.75">
      <c r="O50"/>
      <c r="P50"/>
      <c r="Q50"/>
      <c r="R50"/>
      <c r="S50"/>
      <c r="T50"/>
    </row>
    <row r="51" spans="15:20" ht="15.75">
      <c r="O51"/>
      <c r="P51"/>
      <c r="Q51"/>
      <c r="R51"/>
      <c r="S51"/>
      <c r="T51"/>
    </row>
  </sheetData>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66FF"/>
  </sheetPr>
  <dimension ref="A1"/>
  <sheetViews>
    <sheetView workbookViewId="0">
      <selection activeCell="F58" sqref="F58"/>
    </sheetView>
  </sheetViews>
  <sheetFormatPr baseColWidth="10" defaultRowHeight="15"/>
  <sheetData>
    <row r="1" spans="1:1">
      <c r="A1" t="s">
        <v>440</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18"/>
  <sheetViews>
    <sheetView workbookViewId="0">
      <pane xSplit="1" ySplit="2" topLeftCell="B85" activePane="bottomRight" state="frozen"/>
      <selection pane="topRight" activeCell="B1" sqref="B1"/>
      <selection pane="bottomLeft" activeCell="A2" sqref="A2"/>
      <selection pane="bottomRight" activeCell="A118" sqref="A118"/>
    </sheetView>
  </sheetViews>
  <sheetFormatPr baseColWidth="10" defaultRowHeight="15"/>
  <cols>
    <col min="12" max="12" width="19.33203125" bestFit="1" customWidth="1"/>
  </cols>
  <sheetData>
    <row r="1" spans="1:11" ht="21.95" customHeight="1">
      <c r="B1" s="170" t="s">
        <v>6</v>
      </c>
      <c r="C1" s="170"/>
      <c r="D1" s="170"/>
      <c r="E1" s="170"/>
      <c r="F1" s="170"/>
    </row>
    <row r="2" spans="1:11" s="6" customFormat="1" ht="60">
      <c r="B2" s="6" t="s">
        <v>1</v>
      </c>
      <c r="C2" s="6" t="s">
        <v>2</v>
      </c>
      <c r="D2" s="6" t="s">
        <v>5</v>
      </c>
      <c r="E2" s="6" t="s">
        <v>3</v>
      </c>
      <c r="F2" s="6" t="s">
        <v>4</v>
      </c>
      <c r="G2" s="6" t="s">
        <v>32</v>
      </c>
      <c r="H2" s="6" t="s">
        <v>33</v>
      </c>
      <c r="I2" s="6" t="s">
        <v>35</v>
      </c>
      <c r="J2" s="6" t="s">
        <v>34</v>
      </c>
      <c r="K2" s="6" t="s">
        <v>314</v>
      </c>
    </row>
    <row r="3" spans="1:11">
      <c r="A3" s="4">
        <v>1913</v>
      </c>
      <c r="B3" s="36">
        <v>0.84113437206437514</v>
      </c>
      <c r="C3" s="36">
        <v>1.8325196030257849</v>
      </c>
      <c r="D3" s="36">
        <v>1.164294030145095</v>
      </c>
      <c r="E3" s="36">
        <v>0.75911944223592487</v>
      </c>
      <c r="F3" s="36">
        <v>0.11693481340413325</v>
      </c>
      <c r="G3" s="37">
        <v>4.7140022608753132</v>
      </c>
      <c r="H3" s="30">
        <v>0.28356313638323888</v>
      </c>
      <c r="K3" s="76">
        <v>33.764043158154003</v>
      </c>
    </row>
    <row r="4" spans="1:11">
      <c r="A4" s="4">
        <v>1914</v>
      </c>
      <c r="B4" s="36">
        <v>1.0066759765284283</v>
      </c>
      <c r="C4" s="36">
        <v>1.968501055164035</v>
      </c>
      <c r="D4" s="36">
        <v>1.2013881279594303</v>
      </c>
      <c r="E4" s="36">
        <v>0.90507408217712659</v>
      </c>
      <c r="F4" s="36">
        <v>0.13890655395670629</v>
      </c>
      <c r="G4" s="37">
        <v>5.2205457957857275</v>
      </c>
      <c r="H4" s="30">
        <v>0.29337255708827548</v>
      </c>
      <c r="K4" s="76">
        <v>31.612863058647072</v>
      </c>
    </row>
    <row r="5" spans="1:11">
      <c r="A5" s="4">
        <v>1915</v>
      </c>
      <c r="B5" s="36">
        <v>1.0493150650829521</v>
      </c>
      <c r="C5" s="36">
        <v>1.9632876421621737</v>
      </c>
      <c r="D5" s="36">
        <v>1.3494503078529052</v>
      </c>
      <c r="E5" s="36">
        <v>0.96115013741188005</v>
      </c>
      <c r="F5" s="36">
        <v>0.1439150654664659</v>
      </c>
      <c r="G5" s="37">
        <v>5.4671182179763766</v>
      </c>
      <c r="H5" s="30">
        <v>0.29539225222592425</v>
      </c>
      <c r="K5" s="76">
        <v>33.591171530422315</v>
      </c>
    </row>
    <row r="6" spans="1:11">
      <c r="A6" s="4">
        <v>1916</v>
      </c>
      <c r="B6" s="36">
        <v>0.91062723680916691</v>
      </c>
      <c r="C6" s="36">
        <v>1.7166826953640955</v>
      </c>
      <c r="D6" s="36">
        <v>1.3119437094770787</v>
      </c>
      <c r="E6" s="36">
        <v>0.85695778121626309</v>
      </c>
      <c r="F6" s="36">
        <v>0.12426889711180686</v>
      </c>
      <c r="G6" s="37">
        <v>4.9204803199784113</v>
      </c>
      <c r="H6" s="30">
        <v>0.30402490046961217</v>
      </c>
      <c r="K6" s="76">
        <v>42.466920961421316</v>
      </c>
    </row>
    <row r="7" spans="1:11">
      <c r="A7" s="4">
        <v>1917</v>
      </c>
      <c r="B7" s="36">
        <v>0.82949409663574447</v>
      </c>
      <c r="C7" s="36">
        <v>1.5441965447834241</v>
      </c>
      <c r="D7" s="36">
        <v>1.0065104074909503</v>
      </c>
      <c r="E7" s="36">
        <v>0.79337204232784608</v>
      </c>
      <c r="F7" s="36">
        <v>0.11272039516301616</v>
      </c>
      <c r="G7" s="37">
        <v>4.2862934864009814</v>
      </c>
      <c r="H7" s="30">
        <v>0.3061286058821901</v>
      </c>
      <c r="K7" s="76">
        <v>50.748218235496836</v>
      </c>
    </row>
    <row r="8" spans="1:11">
      <c r="A8" s="4">
        <v>1918</v>
      </c>
      <c r="B8" s="36">
        <v>0.72659079478376853</v>
      </c>
      <c r="C8" s="36">
        <v>1.3577010807371996</v>
      </c>
      <c r="D8" s="36">
        <v>0.77699660594848963</v>
      </c>
      <c r="E8" s="36">
        <v>0.74053139084243091</v>
      </c>
      <c r="F8" s="36">
        <v>9.8382097305964741E-2</v>
      </c>
      <c r="G8" s="37">
        <v>3.7002019696178534</v>
      </c>
      <c r="H8" s="30">
        <v>0.29601986843204803</v>
      </c>
      <c r="K8" s="76">
        <v>62.647586947352018</v>
      </c>
    </row>
    <row r="9" spans="1:11">
      <c r="A9" s="4">
        <v>1919</v>
      </c>
      <c r="B9" s="36">
        <v>0.70771903461589725</v>
      </c>
      <c r="C9" s="36">
        <v>1.4032347515876136</v>
      </c>
      <c r="D9" s="36">
        <v>0.85556164539217272</v>
      </c>
      <c r="E9" s="36">
        <v>0.77987798858296475</v>
      </c>
      <c r="F9" s="36">
        <v>9.5529655462480406E-2</v>
      </c>
      <c r="G9" s="37">
        <v>3.8419230756411293</v>
      </c>
      <c r="H9" s="30">
        <v>0.30822286899264967</v>
      </c>
      <c r="K9" s="76">
        <v>69.155936392412315</v>
      </c>
    </row>
    <row r="10" spans="1:11">
      <c r="A10" s="4">
        <v>1920</v>
      </c>
      <c r="B10" s="36">
        <v>0.65611691540373496</v>
      </c>
      <c r="C10" s="36">
        <v>1.2225540943417097</v>
      </c>
      <c r="D10" s="36">
        <v>0.73024306074511991</v>
      </c>
      <c r="E10" s="36">
        <v>0.72903988096528449</v>
      </c>
      <c r="F10" s="36">
        <v>8.8324804655781311E-2</v>
      </c>
      <c r="G10" s="37">
        <v>3.4262787561116306</v>
      </c>
      <c r="H10" s="30">
        <v>0.29409112379201141</v>
      </c>
      <c r="K10" s="76">
        <v>79.813191616326094</v>
      </c>
    </row>
    <row r="11" spans="1:11">
      <c r="A11" s="4">
        <v>1921</v>
      </c>
      <c r="B11" s="36">
        <v>0.87364702441073139</v>
      </c>
      <c r="C11" s="36">
        <v>1.3325381960067291</v>
      </c>
      <c r="D11" s="36">
        <v>0.86910046164260546</v>
      </c>
      <c r="E11" s="36">
        <v>0.95507599037151436</v>
      </c>
      <c r="F11" s="36">
        <v>0.11732843201310741</v>
      </c>
      <c r="G11" s="37">
        <v>4.1476901044446874</v>
      </c>
      <c r="H11" s="30">
        <v>0.30210412898350053</v>
      </c>
      <c r="K11" s="76">
        <v>63.859426156342899</v>
      </c>
    </row>
    <row r="12" spans="1:11">
      <c r="A12" s="4">
        <v>1922</v>
      </c>
      <c r="B12" s="36">
        <v>0.90683895192298647</v>
      </c>
      <c r="C12" s="36">
        <v>1.2459757936335534</v>
      </c>
      <c r="D12" s="36">
        <v>1.0211757365581948</v>
      </c>
      <c r="E12" s="36">
        <v>0.99756480241674239</v>
      </c>
      <c r="F12" s="36">
        <v>0.12152924018329737</v>
      </c>
      <c r="G12" s="37">
        <v>4.2930845247147742</v>
      </c>
      <c r="H12" s="30">
        <v>0.29104285986992096</v>
      </c>
      <c r="K12" s="76">
        <v>65.297603358053905</v>
      </c>
    </row>
    <row r="13" spans="1:11">
      <c r="A13" s="4">
        <v>1923</v>
      </c>
      <c r="B13" s="36">
        <v>0.8245779369733458</v>
      </c>
      <c r="C13" s="36">
        <v>1.053114540970304</v>
      </c>
      <c r="D13" s="36">
        <v>0.95434607595046861</v>
      </c>
      <c r="E13" s="36">
        <v>0.87908217852927173</v>
      </c>
      <c r="F13" s="36">
        <v>0.11462110502907237</v>
      </c>
      <c r="G13" s="37">
        <v>3.8257418374524623</v>
      </c>
      <c r="H13" s="30">
        <v>0.30759424055827767</v>
      </c>
      <c r="K13" s="76">
        <v>77.062207439306476</v>
      </c>
    </row>
    <row r="14" spans="1:11">
      <c r="A14" s="4">
        <v>1924</v>
      </c>
      <c r="B14" s="36">
        <v>0.88422578013353914</v>
      </c>
      <c r="C14" s="36">
        <v>1.0261683395144217</v>
      </c>
      <c r="D14" s="36">
        <v>1.023403937129735</v>
      </c>
      <c r="E14" s="36">
        <v>0.89009924356866688</v>
      </c>
      <c r="F14" s="36">
        <v>0.13093525397676611</v>
      </c>
      <c r="G14" s="37">
        <v>3.9548325543231293</v>
      </c>
      <c r="H14" s="30">
        <v>0.30925666651312689</v>
      </c>
      <c r="K14" s="76">
        <v>77.784155016972278</v>
      </c>
    </row>
    <row r="15" spans="1:11">
      <c r="A15" s="4">
        <v>1925</v>
      </c>
      <c r="B15" s="36">
        <v>0.90252993822399241</v>
      </c>
      <c r="C15" s="36">
        <v>1.0011505897126873</v>
      </c>
      <c r="D15" s="36">
        <v>1.1764539835863652</v>
      </c>
      <c r="E15" s="36">
        <v>0.87605954813443621</v>
      </c>
      <c r="F15" s="36">
        <v>0.14067616069679617</v>
      </c>
      <c r="G15" s="37">
        <v>4.0968702203542779</v>
      </c>
      <c r="H15" s="30">
        <v>0.31923822443829536</v>
      </c>
      <c r="I15">
        <v>223.4</v>
      </c>
      <c r="K15" s="76">
        <v>82.006935327320534</v>
      </c>
    </row>
    <row r="16" spans="1:11">
      <c r="A16" s="4">
        <v>1926</v>
      </c>
      <c r="B16" s="36">
        <v>0.84192652097816945</v>
      </c>
      <c r="C16" s="36">
        <v>0.94377676119871434</v>
      </c>
      <c r="D16" s="36">
        <v>1.2633880165046687</v>
      </c>
      <c r="E16" s="36">
        <v>0.84560482854798402</v>
      </c>
      <c r="F16" s="36">
        <v>0.14676830956808948</v>
      </c>
      <c r="G16" s="37">
        <v>4.0414644367976251</v>
      </c>
      <c r="H16" s="30">
        <v>0.32671013270190558</v>
      </c>
      <c r="I16">
        <v>231.6</v>
      </c>
      <c r="K16" s="76">
        <v>87.812917993862143</v>
      </c>
    </row>
    <row r="17" spans="1:11">
      <c r="A17" s="4">
        <v>1927</v>
      </c>
      <c r="B17" s="36">
        <v>0.82014710726141704</v>
      </c>
      <c r="C17" s="36">
        <v>0.98386082658305352</v>
      </c>
      <c r="D17" s="36">
        <v>1.5384158577220093</v>
      </c>
      <c r="E17" s="36">
        <v>0.89491756321140026</v>
      </c>
      <c r="F17" s="36">
        <v>0.1651429422206741</v>
      </c>
      <c r="G17" s="37">
        <v>4.402484296998554</v>
      </c>
      <c r="H17" s="30">
        <v>0.30819881107924241</v>
      </c>
      <c r="I17">
        <v>236.9</v>
      </c>
      <c r="K17" s="76">
        <v>86.227640494709789</v>
      </c>
    </row>
    <row r="18" spans="1:11">
      <c r="A18" s="4">
        <v>1928</v>
      </c>
      <c r="B18" s="36">
        <v>0.84266394761870889</v>
      </c>
      <c r="C18" s="36">
        <v>1.0376025014110886</v>
      </c>
      <c r="D18" s="36">
        <v>1.9832268917786398</v>
      </c>
      <c r="E18" s="36">
        <v>0.92655747221730922</v>
      </c>
      <c r="F18" s="36">
        <v>0.17721984426017451</v>
      </c>
      <c r="G18" s="37">
        <v>4.9672706572859209</v>
      </c>
      <c r="H18" s="30">
        <v>0.31106098375734376</v>
      </c>
      <c r="I18">
        <v>248.6</v>
      </c>
      <c r="K18" s="76">
        <v>87.978967801120135</v>
      </c>
    </row>
    <row r="19" spans="1:11">
      <c r="A19" s="4">
        <v>1929</v>
      </c>
      <c r="B19" s="36">
        <v>0.83188937608562619</v>
      </c>
      <c r="C19" s="36">
        <v>0.96903210230668568</v>
      </c>
      <c r="D19" s="36">
        <v>2.0368474913138783</v>
      </c>
      <c r="E19" s="36">
        <v>0.89180647105018018</v>
      </c>
      <c r="F19" s="36">
        <v>0.17990201518064067</v>
      </c>
      <c r="G19" s="37">
        <v>4.9094774559370107</v>
      </c>
      <c r="H19" s="30">
        <v>0.31577804743225224</v>
      </c>
      <c r="I19">
        <v>251.7</v>
      </c>
      <c r="K19" s="76">
        <v>94.180999999999997</v>
      </c>
    </row>
    <row r="20" spans="1:11">
      <c r="A20" s="4">
        <v>1930</v>
      </c>
      <c r="B20" s="36">
        <v>0.89956488842900106</v>
      </c>
      <c r="C20" s="36">
        <v>0.9753582912148836</v>
      </c>
      <c r="D20" s="36">
        <v>1.8933959074340623</v>
      </c>
      <c r="E20" s="36">
        <v>0.99705984608576848</v>
      </c>
      <c r="F20" s="36">
        <v>0.21822884319100641</v>
      </c>
      <c r="G20" s="37">
        <v>4.9836077763547211</v>
      </c>
      <c r="H20" s="30">
        <v>0.30505905313993481</v>
      </c>
      <c r="I20">
        <v>239.4</v>
      </c>
      <c r="J20" s="38">
        <v>2.9548736462093865</v>
      </c>
      <c r="K20" s="76">
        <v>83.1</v>
      </c>
    </row>
    <row r="21" spans="1:11">
      <c r="A21" s="4">
        <v>1931</v>
      </c>
      <c r="B21" s="36">
        <v>0.92306836694255823</v>
      </c>
      <c r="C21" s="36">
        <v>0.95810885013607683</v>
      </c>
      <c r="D21" s="36">
        <v>1.4709082198776393</v>
      </c>
      <c r="E21" s="36">
        <v>1.1751212725620859</v>
      </c>
      <c r="F21" s="36">
        <v>0.28329043683718208</v>
      </c>
      <c r="G21" s="37">
        <v>4.8104971463555426</v>
      </c>
      <c r="H21" s="30">
        <v>0.28517267861151607</v>
      </c>
      <c r="I21">
        <v>205.4</v>
      </c>
      <c r="J21" s="38">
        <v>3.2872662774369967</v>
      </c>
      <c r="K21" s="76">
        <v>67.655000000000001</v>
      </c>
    </row>
    <row r="22" spans="1:11">
      <c r="A22" s="4">
        <v>1932</v>
      </c>
      <c r="B22" s="36">
        <v>0.9868385815608105</v>
      </c>
      <c r="C22" s="36">
        <v>0.9941750053506242</v>
      </c>
      <c r="D22" s="36">
        <v>1.1989475568701882</v>
      </c>
      <c r="E22" s="36">
        <v>1.5024509763361831</v>
      </c>
      <c r="F22" s="36">
        <v>0.39389979793791274</v>
      </c>
      <c r="G22" s="37">
        <v>5.076311918055719</v>
      </c>
      <c r="H22" s="30">
        <v>0.27674251682510614</v>
      </c>
      <c r="I22">
        <v>187.6</v>
      </c>
      <c r="J22" s="38">
        <v>3.8322769380789858</v>
      </c>
      <c r="K22" s="76">
        <v>51.274999999999999</v>
      </c>
    </row>
    <row r="23" spans="1:11">
      <c r="A23" s="4">
        <v>1933</v>
      </c>
      <c r="B23" s="36">
        <v>1.0890490503956383</v>
      </c>
      <c r="C23" s="36">
        <v>1.053628388727502</v>
      </c>
      <c r="D23" s="36">
        <v>1.3370259792647272</v>
      </c>
      <c r="E23" s="36">
        <v>1.6099494504607323</v>
      </c>
      <c r="F23" s="36">
        <v>0.43389698056849052</v>
      </c>
      <c r="G23" s="37">
        <v>5.5235498494170896</v>
      </c>
      <c r="H23" s="30">
        <v>0.26316309959512546</v>
      </c>
      <c r="I23">
        <v>196.5</v>
      </c>
      <c r="J23" s="38">
        <v>3.9253960143076143</v>
      </c>
      <c r="K23" s="76">
        <v>48.924999999999997</v>
      </c>
    </row>
    <row r="24" spans="1:11">
      <c r="A24" s="4">
        <v>1934</v>
      </c>
      <c r="B24" s="36">
        <v>1.0270243161459165</v>
      </c>
      <c r="C24" s="36">
        <v>0.97173801581459129</v>
      </c>
      <c r="D24" s="36">
        <v>1.27126026574233</v>
      </c>
      <c r="E24" s="36">
        <v>1.3785503619912971</v>
      </c>
      <c r="F24" s="36">
        <v>0.38850695888165399</v>
      </c>
      <c r="G24" s="37">
        <v>5.0370799185757882</v>
      </c>
      <c r="H24" s="30">
        <v>0.2669313183274864</v>
      </c>
      <c r="I24">
        <v>198.6</v>
      </c>
      <c r="J24" s="38">
        <v>3.3898450503629221</v>
      </c>
      <c r="K24" s="76">
        <v>58.277000000000001</v>
      </c>
    </row>
    <row r="25" spans="1:11">
      <c r="A25" s="4">
        <v>1935</v>
      </c>
      <c r="B25" s="36">
        <v>0.95627839204408494</v>
      </c>
      <c r="C25" s="36">
        <v>0.95097560960217697</v>
      </c>
      <c r="D25" s="36">
        <v>1.2979089458562432</v>
      </c>
      <c r="E25" s="36">
        <v>1.23337597882175</v>
      </c>
      <c r="F25" s="36">
        <v>0.36837488609667629</v>
      </c>
      <c r="G25" s="37">
        <v>4.8069138124209321</v>
      </c>
      <c r="H25" s="30">
        <v>0.27287262770718423</v>
      </c>
      <c r="I25">
        <v>199.5</v>
      </c>
      <c r="J25" s="38">
        <v>3.0008140867153115</v>
      </c>
      <c r="K25" s="76">
        <v>66.331999999999994</v>
      </c>
    </row>
    <row r="26" spans="1:11">
      <c r="A26" s="4">
        <v>1936</v>
      </c>
      <c r="B26" s="36">
        <v>0.95898733765770638</v>
      </c>
      <c r="C26" s="36">
        <v>1.0017711102852824</v>
      </c>
      <c r="D26" s="36">
        <v>1.5500491692326352</v>
      </c>
      <c r="E26" s="36">
        <v>1.1444506643585721</v>
      </c>
      <c r="F26" s="36">
        <v>0.34921335454317459</v>
      </c>
      <c r="G26" s="37">
        <v>5.0044716360773709</v>
      </c>
      <c r="H26" s="30">
        <v>0.27656022671868458</v>
      </c>
      <c r="I26">
        <v>220.4</v>
      </c>
      <c r="J26" s="38">
        <v>2.7952708729979099</v>
      </c>
      <c r="K26" s="76">
        <v>75.108999999999995</v>
      </c>
    </row>
    <row r="27" spans="1:11">
      <c r="A27" s="4">
        <v>1937</v>
      </c>
      <c r="B27" s="36">
        <v>0.96431877997829607</v>
      </c>
      <c r="C27" s="36">
        <v>0.89113238345567714</v>
      </c>
      <c r="D27" s="36">
        <v>1.3003957514049429</v>
      </c>
      <c r="E27" s="36">
        <v>1.0109711033484829</v>
      </c>
      <c r="F27" s="36">
        <v>0.33500004480761597</v>
      </c>
      <c r="G27" s="37">
        <v>4.5018180629950146</v>
      </c>
      <c r="H27" s="30">
        <v>0.26953226608264297</v>
      </c>
      <c r="I27">
        <v>231.7</v>
      </c>
      <c r="J27" s="38">
        <v>2.7022988368339891</v>
      </c>
      <c r="K27" s="76">
        <v>83.650999999999996</v>
      </c>
    </row>
    <row r="28" spans="1:11">
      <c r="A28" s="4">
        <v>1938</v>
      </c>
      <c r="B28" s="36">
        <v>1.0864720581360703</v>
      </c>
      <c r="C28" s="36">
        <v>0.90857443979481878</v>
      </c>
      <c r="D28" s="36">
        <v>1.195316113752964</v>
      </c>
      <c r="E28" s="36">
        <v>1.0611978210688824</v>
      </c>
      <c r="F28" s="36">
        <v>0.38719498818331161</v>
      </c>
      <c r="G28" s="37">
        <v>4.6387554209360466</v>
      </c>
      <c r="H28" s="30">
        <v>0.2616443339097137</v>
      </c>
      <c r="I28">
        <v>232</v>
      </c>
      <c r="J28" s="38">
        <v>3.0107261583212135</v>
      </c>
      <c r="K28" s="76">
        <v>77.007999999999996</v>
      </c>
    </row>
    <row r="29" spans="1:11">
      <c r="A29" s="4">
        <v>1939</v>
      </c>
      <c r="B29" s="36">
        <v>1.0328034722012551</v>
      </c>
      <c r="C29" s="36">
        <v>0.87890233029772979</v>
      </c>
      <c r="D29" s="36">
        <v>1.1826236223725579</v>
      </c>
      <c r="E29" s="36">
        <v>0.99657169415682723</v>
      </c>
      <c r="F29" s="36">
        <v>0.38356045078977163</v>
      </c>
      <c r="G29" s="37">
        <v>4.4744615698181418</v>
      </c>
      <c r="H29" s="30">
        <v>0.2659372457275313</v>
      </c>
      <c r="I29">
        <v>235.6</v>
      </c>
      <c r="J29" s="38">
        <v>2.8368622216829458</v>
      </c>
      <c r="K29" s="76">
        <v>82.415000000000006</v>
      </c>
    </row>
    <row r="30" spans="1:11">
      <c r="A30" s="4">
        <v>1940</v>
      </c>
      <c r="B30" s="36">
        <v>1.0272909004035897</v>
      </c>
      <c r="C30" s="36">
        <v>0.7824500836917373</v>
      </c>
      <c r="D30" s="36">
        <v>0.97981546367668493</v>
      </c>
      <c r="E30" s="36">
        <v>0.937267581329707</v>
      </c>
      <c r="F30" s="36">
        <v>0.37216970152424989</v>
      </c>
      <c r="G30" s="37">
        <v>4.0989937306259687</v>
      </c>
      <c r="H30" s="30">
        <v>0.28285087565937211</v>
      </c>
      <c r="I30">
        <v>254.4</v>
      </c>
      <c r="J30" s="38">
        <v>2.6765133224816191</v>
      </c>
      <c r="K30" s="76">
        <v>91.537000000000006</v>
      </c>
    </row>
    <row r="31" spans="1:11">
      <c r="A31" s="4">
        <v>1941</v>
      </c>
      <c r="B31" s="36">
        <v>0.85471239816874156</v>
      </c>
      <c r="C31" s="36">
        <v>0.61414665302326044</v>
      </c>
      <c r="D31" s="36">
        <v>0.65221089691863976</v>
      </c>
      <c r="E31" s="36">
        <v>0.80747917614052933</v>
      </c>
      <c r="F31" s="36">
        <v>0.31689393492448831</v>
      </c>
      <c r="G31" s="37">
        <v>3.2454430591756593</v>
      </c>
      <c r="H31" s="30">
        <v>0.29115189323809243</v>
      </c>
      <c r="I31">
        <v>282.8</v>
      </c>
      <c r="J31" s="38">
        <v>2.2889964548677395</v>
      </c>
      <c r="K31" s="76">
        <v>117.34399999999999</v>
      </c>
    </row>
    <row r="32" spans="1:11">
      <c r="A32" s="4">
        <v>1942</v>
      </c>
      <c r="B32" s="36">
        <v>0.64977497785679672</v>
      </c>
      <c r="C32" s="36">
        <v>0.52320421598384825</v>
      </c>
      <c r="D32" s="36">
        <v>0.48256876068205623</v>
      </c>
      <c r="E32" s="36">
        <v>0.71423761711249156</v>
      </c>
      <c r="F32" s="36">
        <v>0.26452901878520774</v>
      </c>
      <c r="G32" s="37">
        <v>2.6343145904204004</v>
      </c>
      <c r="H32" s="30">
        <v>0.276994198020872</v>
      </c>
      <c r="I32">
        <v>302.3</v>
      </c>
      <c r="J32" s="38">
        <v>1.9201107895065013</v>
      </c>
      <c r="K32" s="76">
        <v>152.36099999999999</v>
      </c>
    </row>
    <row r="33" spans="1:11">
      <c r="A33" s="4">
        <v>1943</v>
      </c>
      <c r="B33" s="36">
        <v>0.56704880183344875</v>
      </c>
      <c r="C33" s="36">
        <v>0.49951435945648109</v>
      </c>
      <c r="D33" s="36">
        <v>0.45707178790962599</v>
      </c>
      <c r="E33" s="36">
        <v>0.69390377036991924</v>
      </c>
      <c r="F33" s="36">
        <v>0.23194385856784852</v>
      </c>
      <c r="G33" s="37">
        <v>2.4494825781373235</v>
      </c>
      <c r="H33" s="30">
        <v>0.2607093885140816</v>
      </c>
      <c r="I33">
        <v>317.10000000000002</v>
      </c>
      <c r="J33" s="38">
        <v>1.6542919715827147</v>
      </c>
      <c r="K33" s="76">
        <v>187.21</v>
      </c>
    </row>
    <row r="34" spans="1:11">
      <c r="A34" s="4">
        <v>1944</v>
      </c>
      <c r="B34" s="36">
        <v>0.63500740197959127</v>
      </c>
      <c r="C34" s="36">
        <v>0.53354678341252992</v>
      </c>
      <c r="D34" s="36">
        <v>0.50472683398456053</v>
      </c>
      <c r="E34" s="36">
        <v>0.76615425345619503</v>
      </c>
      <c r="F34" s="36">
        <v>0.23166471056586896</v>
      </c>
      <c r="G34" s="37">
        <v>2.6710999833987454</v>
      </c>
      <c r="H34" s="30">
        <v>0.24765179915055247</v>
      </c>
      <c r="I34">
        <v>329.3</v>
      </c>
      <c r="J34" s="38">
        <v>1.6087926091111822</v>
      </c>
      <c r="K34" s="76">
        <v>200.89599999999999</v>
      </c>
    </row>
    <row r="35" spans="1:11">
      <c r="A35" s="4">
        <v>1945</v>
      </c>
      <c r="B35" s="36">
        <v>0.76324428269088773</v>
      </c>
      <c r="C35" s="36">
        <v>0.61601387525668061</v>
      </c>
      <c r="D35" s="36">
        <v>0.63151982063737266</v>
      </c>
      <c r="E35" s="36">
        <v>0.88062068653728709</v>
      </c>
      <c r="F35" s="36">
        <v>0.24665016477772989</v>
      </c>
      <c r="G35" s="37">
        <v>3.138048829899958</v>
      </c>
      <c r="H35" s="30">
        <v>0.23181189871642943</v>
      </c>
      <c r="I35">
        <v>353</v>
      </c>
      <c r="J35" s="38">
        <v>1.6944564477755757</v>
      </c>
      <c r="K35" s="76">
        <v>201.333</v>
      </c>
    </row>
    <row r="36" spans="1:11">
      <c r="A36" s="4">
        <v>1946</v>
      </c>
      <c r="B36" s="36">
        <v>0.87956365768344069</v>
      </c>
      <c r="C36" s="36">
        <v>0.7084799069878368</v>
      </c>
      <c r="D36" s="36">
        <v>0.66518440004168644</v>
      </c>
      <c r="E36" s="36">
        <v>0.92935623227138908</v>
      </c>
      <c r="F36" s="36">
        <v>0.26881608235948801</v>
      </c>
      <c r="G36" s="37">
        <v>3.451400279343841</v>
      </c>
      <c r="H36" s="30">
        <v>0.23019593960509113</v>
      </c>
      <c r="I36">
        <v>434</v>
      </c>
      <c r="J36" s="38">
        <v>1.9551434931234597</v>
      </c>
      <c r="K36" s="76">
        <v>201.26400000000001</v>
      </c>
    </row>
    <row r="37" spans="1:11">
      <c r="A37" s="4">
        <v>1947</v>
      </c>
      <c r="B37" s="36">
        <v>0.98292516789108675</v>
      </c>
      <c r="C37" s="36">
        <v>0.75676707368921503</v>
      </c>
      <c r="D37" s="36">
        <v>0.59417082209403538</v>
      </c>
      <c r="E37" s="36">
        <v>0.88076465462053732</v>
      </c>
      <c r="F37" s="36">
        <v>0.27100067202150474</v>
      </c>
      <c r="G37" s="37">
        <v>3.4856283903163794</v>
      </c>
      <c r="H37" s="30">
        <v>0.24809154121990962</v>
      </c>
      <c r="I37">
        <v>516.6</v>
      </c>
      <c r="J37" s="38">
        <v>2.1728695318250186</v>
      </c>
      <c r="K37" s="76">
        <v>218.74299999999999</v>
      </c>
    </row>
    <row r="38" spans="1:11">
      <c r="A38" s="4">
        <v>1948</v>
      </c>
      <c r="B38" s="36">
        <v>1.0235430816544075</v>
      </c>
      <c r="C38" s="36">
        <v>0.74401774154683076</v>
      </c>
      <c r="D38" s="36">
        <v>0.52536573700905553</v>
      </c>
      <c r="E38" s="36">
        <v>0.78797219615776404</v>
      </c>
      <c r="F38" s="36">
        <v>0.26359102957332886</v>
      </c>
      <c r="G38" s="37">
        <v>3.3444897859413873</v>
      </c>
      <c r="H38" s="30">
        <v>0.26160019075984697</v>
      </c>
      <c r="I38">
        <v>562.20000000000005</v>
      </c>
      <c r="J38" s="38">
        <v>2.2029904145003658</v>
      </c>
      <c r="K38" s="76">
        <v>244.84899999999999</v>
      </c>
    </row>
    <row r="39" spans="1:11">
      <c r="A39" s="4">
        <v>1949</v>
      </c>
      <c r="B39" s="36">
        <v>1.1204703683773622</v>
      </c>
      <c r="C39" s="36">
        <v>0.78363722067184749</v>
      </c>
      <c r="D39" s="36">
        <v>0.55147205613314365</v>
      </c>
      <c r="E39" s="36">
        <v>0.79973360746038469</v>
      </c>
      <c r="F39" s="36">
        <v>0.29146278892239924</v>
      </c>
      <c r="G39" s="37">
        <v>3.5467760415651375</v>
      </c>
      <c r="H39" s="30">
        <v>0.25952558535278486</v>
      </c>
      <c r="I39">
        <v>581.1</v>
      </c>
      <c r="J39" s="38">
        <v>2.3845874682451291</v>
      </c>
      <c r="K39" s="76">
        <v>239.727</v>
      </c>
    </row>
    <row r="40" spans="1:11">
      <c r="A40" s="4">
        <v>1950</v>
      </c>
      <c r="B40" s="36">
        <v>1.0844695080097972</v>
      </c>
      <c r="C40" s="36">
        <v>0.72291278304346041</v>
      </c>
      <c r="D40" s="36">
        <v>0.55018664980794263</v>
      </c>
      <c r="E40" s="36">
        <v>0.71919003540869386</v>
      </c>
      <c r="F40" s="36">
        <v>0.2828803012628886</v>
      </c>
      <c r="G40" s="37">
        <v>3.3596392775327826</v>
      </c>
      <c r="H40" s="30">
        <v>0.27080130894747201</v>
      </c>
      <c r="I40">
        <v>655.8</v>
      </c>
      <c r="J40" s="38">
        <v>2.3196717314739455</v>
      </c>
      <c r="K40" s="76">
        <v>266.61099999999999</v>
      </c>
    </row>
    <row r="41" spans="1:11">
      <c r="A41" s="4">
        <v>1951</v>
      </c>
      <c r="B41" s="36">
        <v>1.0234124094709331</v>
      </c>
      <c r="C41" s="36">
        <v>0.67890136394960288</v>
      </c>
      <c r="D41" s="36">
        <v>0.54155154025386654</v>
      </c>
      <c r="E41" s="36">
        <v>0.63997159916894941</v>
      </c>
      <c r="F41" s="36">
        <v>0.26460167210599539</v>
      </c>
      <c r="G41" s="37">
        <v>3.1484385849493481</v>
      </c>
      <c r="H41" s="30">
        <v>0.2632583472379933</v>
      </c>
      <c r="I41">
        <v>713.9</v>
      </c>
      <c r="J41" s="38">
        <v>2.2261698890897028</v>
      </c>
      <c r="K41" s="76">
        <v>307.63600000000002</v>
      </c>
    </row>
    <row r="42" spans="1:11">
      <c r="A42" s="4">
        <v>1952</v>
      </c>
      <c r="B42" s="36">
        <v>1.0343160102540199</v>
      </c>
      <c r="C42" s="36">
        <v>0.674574384574814</v>
      </c>
      <c r="D42" s="36">
        <v>0.53490466188651453</v>
      </c>
      <c r="E42" s="36">
        <v>0.63563469958716068</v>
      </c>
      <c r="F42" s="36">
        <v>0.27398839676679465</v>
      </c>
      <c r="G42" s="37">
        <v>3.1534181530693037</v>
      </c>
      <c r="H42" s="30">
        <v>0.25288717976548541</v>
      </c>
      <c r="I42">
        <v>751.9</v>
      </c>
      <c r="J42" s="38">
        <v>2.2473598351506827</v>
      </c>
      <c r="K42" s="76">
        <v>326.11599999999999</v>
      </c>
    </row>
    <row r="43" spans="1:11">
      <c r="A43" s="4">
        <v>1953</v>
      </c>
      <c r="B43" s="36">
        <v>1.0295518793843577</v>
      </c>
      <c r="C43" s="36">
        <v>0.63742161960934862</v>
      </c>
      <c r="D43" s="36">
        <v>0.49820518159628568</v>
      </c>
      <c r="E43" s="36">
        <v>0.63453857715606166</v>
      </c>
      <c r="F43" s="36">
        <v>0.28544567759047917</v>
      </c>
      <c r="G43" s="37">
        <v>3.0851629353365326</v>
      </c>
      <c r="H43" s="30">
        <v>0.250734383525896</v>
      </c>
      <c r="I43">
        <v>783.3</v>
      </c>
      <c r="J43" s="38">
        <v>2.2324596610011747</v>
      </c>
      <c r="K43" s="76">
        <v>343.83600000000001</v>
      </c>
    </row>
    <row r="44" spans="1:11">
      <c r="A44" s="4">
        <v>1954</v>
      </c>
      <c r="B44" s="36">
        <v>1.0710391733623463</v>
      </c>
      <c r="C44" s="36">
        <v>0.63856129674127415</v>
      </c>
      <c r="D44" s="36">
        <v>0.55799334102188258</v>
      </c>
      <c r="E44" s="36">
        <v>0.66302256047753927</v>
      </c>
      <c r="F44" s="36">
        <v>0.30888222391593989</v>
      </c>
      <c r="G44" s="37">
        <v>3.2394985955189823</v>
      </c>
      <c r="H44" s="30">
        <v>0.25634379921189332</v>
      </c>
      <c r="I44">
        <v>815.2</v>
      </c>
      <c r="J44" s="38">
        <v>2.3250638538024284</v>
      </c>
      <c r="K44" s="76">
        <v>343.75400000000002</v>
      </c>
    </row>
    <row r="45" spans="1:11">
      <c r="A45" s="4">
        <v>1955</v>
      </c>
      <c r="B45" s="36">
        <v>1.023403713392729</v>
      </c>
      <c r="C45" s="36">
        <v>0.59408048691185589</v>
      </c>
      <c r="D45" s="36">
        <v>0.62182246427186361</v>
      </c>
      <c r="E45" s="36">
        <v>0.62891893341020233</v>
      </c>
      <c r="F45" s="36">
        <v>0.30700890938324144</v>
      </c>
      <c r="G45" s="37">
        <v>3.175234507369892</v>
      </c>
      <c r="H45" s="30">
        <v>0.27139441004871517</v>
      </c>
      <c r="I45">
        <v>888.8</v>
      </c>
      <c r="J45" s="38">
        <v>2.2605105782343609</v>
      </c>
      <c r="K45" s="76">
        <v>376.90600000000001</v>
      </c>
    </row>
    <row r="46" spans="1:11">
      <c r="A46" s="4">
        <v>1956</v>
      </c>
      <c r="B46" s="36">
        <v>1.0118370632184912</v>
      </c>
      <c r="C46" s="36">
        <v>0.58743129104102654</v>
      </c>
      <c r="D46" s="36">
        <v>0.66433592183441781</v>
      </c>
      <c r="E46" s="36">
        <v>0.62170121853649729</v>
      </c>
      <c r="F46" s="36">
        <v>0.31518633594712753</v>
      </c>
      <c r="G46" s="37">
        <v>3.2004918305775609</v>
      </c>
      <c r="H46" s="30">
        <v>0.26141657762472315</v>
      </c>
      <c r="I46">
        <v>958.5</v>
      </c>
      <c r="J46" s="38">
        <v>2.3087959965704887</v>
      </c>
      <c r="K46" s="76">
        <v>400.05700000000002</v>
      </c>
    </row>
    <row r="47" spans="1:11">
      <c r="A47" s="4">
        <v>1957</v>
      </c>
      <c r="B47" s="36">
        <v>1.0056363671117143</v>
      </c>
      <c r="C47" s="36">
        <v>0.59437868550075024</v>
      </c>
      <c r="D47" s="36">
        <v>0.63665183413635407</v>
      </c>
      <c r="E47" s="36">
        <v>0.62942385084566843</v>
      </c>
      <c r="F47" s="36">
        <v>0.3237709422457542</v>
      </c>
      <c r="G47" s="37">
        <v>3.1898616798402415</v>
      </c>
      <c r="H47" s="30">
        <v>0.25847566703196084</v>
      </c>
      <c r="I47">
        <v>1008.9</v>
      </c>
      <c r="J47" s="38">
        <v>2.3503579176741565</v>
      </c>
      <c r="K47" s="76">
        <v>418.53199999999998</v>
      </c>
    </row>
    <row r="48" spans="1:11">
      <c r="A48" s="4">
        <v>1958</v>
      </c>
      <c r="B48" s="36">
        <v>1.0315253971422869</v>
      </c>
      <c r="C48" s="36">
        <v>0.6220457937617051</v>
      </c>
      <c r="D48" s="36">
        <v>0.68822383795705933</v>
      </c>
      <c r="E48" s="36">
        <v>0.66371005865863697</v>
      </c>
      <c r="F48" s="36">
        <v>0.34881736683493525</v>
      </c>
      <c r="G48" s="37">
        <v>3.3543224543546231</v>
      </c>
      <c r="H48" s="30">
        <v>0.25443577350408964</v>
      </c>
      <c r="I48">
        <v>1034</v>
      </c>
      <c r="J48" s="38">
        <v>2.4276540322657314</v>
      </c>
      <c r="K48" s="76">
        <v>420.75599999999997</v>
      </c>
    </row>
    <row r="49" spans="1:11">
      <c r="A49" s="4">
        <v>1959</v>
      </c>
      <c r="B49" s="36">
        <v>0.97081569574561777</v>
      </c>
      <c r="C49" s="36">
        <v>0.58844659897901797</v>
      </c>
      <c r="D49" s="36">
        <v>0.73770261441411145</v>
      </c>
      <c r="E49" s="36">
        <v>0.64165881334568931</v>
      </c>
      <c r="F49" s="36">
        <v>0.34926892108096796</v>
      </c>
      <c r="G49" s="37">
        <v>3.2878926435654043</v>
      </c>
      <c r="H49" s="30">
        <v>0.26919701859958767</v>
      </c>
      <c r="I49">
        <v>1078.0999999999999</v>
      </c>
      <c r="J49" s="38">
        <v>2.3018959226111328</v>
      </c>
      <c r="K49" s="76">
        <v>458.774</v>
      </c>
    </row>
    <row r="50" spans="1:11">
      <c r="A50" s="4">
        <v>1960</v>
      </c>
      <c r="B50" s="36">
        <v>0.96197945704626642</v>
      </c>
      <c r="C50" s="36">
        <v>0.5688662953984035</v>
      </c>
      <c r="D50" s="36">
        <v>0.73994452375373765</v>
      </c>
      <c r="E50" s="36">
        <v>0.6453176018911988</v>
      </c>
      <c r="F50" s="36">
        <v>0.36128494734797945</v>
      </c>
      <c r="G50" s="37">
        <v>3.2773928254375857</v>
      </c>
      <c r="H50" s="30">
        <v>0.26527482656301399</v>
      </c>
      <c r="I50">
        <v>1111</v>
      </c>
      <c r="J50" s="38">
        <v>2.2855549917623548</v>
      </c>
      <c r="K50" s="76">
        <v>478.899</v>
      </c>
    </row>
    <row r="51" spans="1:11">
      <c r="A51" s="4">
        <v>1961</v>
      </c>
      <c r="B51" s="36">
        <v>0.96691093460204824</v>
      </c>
      <c r="C51" s="36">
        <v>0.56208168696072891</v>
      </c>
      <c r="D51" s="36">
        <v>0.79434969165276614</v>
      </c>
      <c r="E51" s="36">
        <v>0.656803382127219</v>
      </c>
      <c r="F51" s="36">
        <v>0.3778878719458108</v>
      </c>
      <c r="G51" s="37">
        <v>3.3580335672885733</v>
      </c>
      <c r="H51" s="30">
        <v>0.2675302126196345</v>
      </c>
      <c r="I51">
        <v>1147.5999999999999</v>
      </c>
      <c r="J51" s="38">
        <v>2.2766309168615431</v>
      </c>
      <c r="K51" s="76">
        <v>496.04</v>
      </c>
    </row>
    <row r="52" spans="1:11">
      <c r="A52" s="4">
        <v>1962</v>
      </c>
      <c r="B52" s="36">
        <v>0.92943146255541242</v>
      </c>
      <c r="C52" s="36">
        <v>0.54122865666945719</v>
      </c>
      <c r="D52" s="36">
        <v>0.79901707678229217</v>
      </c>
      <c r="E52" s="36">
        <v>0.64733522939669874</v>
      </c>
      <c r="F52" s="36">
        <v>0.37641703608397065</v>
      </c>
      <c r="G52" s="37">
        <v>3.2934294614878312</v>
      </c>
      <c r="H52" s="30">
        <v>0.27489204372001175</v>
      </c>
      <c r="I52">
        <v>1190.4000000000001</v>
      </c>
      <c r="J52" s="38">
        <v>2.1893476717813876</v>
      </c>
      <c r="K52" s="76">
        <v>533.94899999999996</v>
      </c>
    </row>
    <row r="53" spans="1:11">
      <c r="A53" s="4">
        <v>1963</v>
      </c>
      <c r="B53" s="36">
        <v>0.89028225364269575</v>
      </c>
      <c r="C53" s="36">
        <v>0.52851543569081205</v>
      </c>
      <c r="D53" s="36">
        <v>0.76715496375181746</v>
      </c>
      <c r="E53" s="36">
        <v>0.64969558922780379</v>
      </c>
      <c r="F53" s="36">
        <v>0.38092037539486862</v>
      </c>
      <c r="G53" s="37">
        <v>3.2165686177079977</v>
      </c>
      <c r="H53" s="30">
        <v>0.27987033895839841</v>
      </c>
      <c r="I53">
        <v>1228.7</v>
      </c>
      <c r="J53" s="38">
        <v>2.139365168082239</v>
      </c>
      <c r="K53" s="76">
        <v>565.37800000000004</v>
      </c>
    </row>
    <row r="54" spans="1:11">
      <c r="A54" s="4">
        <v>1964</v>
      </c>
      <c r="B54" s="36">
        <v>0.84085068529256712</v>
      </c>
      <c r="C54" s="36">
        <v>0.51182294412229845</v>
      </c>
      <c r="D54" s="36">
        <v>0.7957991149389072</v>
      </c>
      <c r="E54" s="36">
        <v>0.64231574334585051</v>
      </c>
      <c r="F54" s="36">
        <v>0.38747199525566689</v>
      </c>
      <c r="G54" s="37">
        <v>3.1782604829552903</v>
      </c>
      <c r="H54" s="30">
        <v>0.28125759929082772</v>
      </c>
      <c r="I54">
        <v>1314</v>
      </c>
      <c r="J54" s="38">
        <v>2.0943430416447022</v>
      </c>
      <c r="K54" s="76">
        <v>607.04</v>
      </c>
    </row>
    <row r="55" spans="1:11">
      <c r="A55" s="4">
        <v>1965</v>
      </c>
      <c r="B55" s="36">
        <v>0.79562747886748875</v>
      </c>
      <c r="C55" s="36">
        <v>0.49974499824686291</v>
      </c>
      <c r="D55" s="36">
        <v>0.84088722803088023</v>
      </c>
      <c r="E55" s="36">
        <v>0.63190880574682395</v>
      </c>
      <c r="F55" s="36">
        <v>0.38986276959225524</v>
      </c>
      <c r="G55" s="37">
        <v>3.1580312804843107</v>
      </c>
      <c r="H55" s="30">
        <v>0.28715103281774607</v>
      </c>
      <c r="I55">
        <v>1402.9</v>
      </c>
      <c r="J55" s="38">
        <v>2.0619472116013657</v>
      </c>
      <c r="K55" s="76">
        <v>658.81899999999996</v>
      </c>
    </row>
    <row r="56" spans="1:11">
      <c r="A56" s="4">
        <v>1966</v>
      </c>
      <c r="B56" s="36">
        <v>0.76832206278826243</v>
      </c>
      <c r="C56" s="36">
        <v>0.48914351284507912</v>
      </c>
      <c r="D56" s="36">
        <v>0.77392374830052268</v>
      </c>
      <c r="E56" s="36">
        <v>0.62077821827589119</v>
      </c>
      <c r="F56" s="36">
        <v>0.38360469909315753</v>
      </c>
      <c r="G56" s="37">
        <v>3.0357722413029129</v>
      </c>
      <c r="H56" s="30">
        <v>0.28011675780170708</v>
      </c>
      <c r="I56">
        <v>1522.1</v>
      </c>
      <c r="J56" s="38">
        <v>2.0366357701477238</v>
      </c>
      <c r="K56" s="76">
        <v>718.096</v>
      </c>
    </row>
    <row r="57" spans="1:11">
      <c r="A57" s="4">
        <v>1967</v>
      </c>
      <c r="B57" s="36">
        <v>0.77455213814726864</v>
      </c>
      <c r="C57" s="36">
        <v>0.48968866234110409</v>
      </c>
      <c r="D57" s="36">
        <v>0.77560061201234853</v>
      </c>
      <c r="E57" s="36">
        <v>0.63036270128085148</v>
      </c>
      <c r="F57" s="36">
        <v>0.39173787671223853</v>
      </c>
      <c r="G57" s="37">
        <v>3.061941990493811</v>
      </c>
      <c r="H57" s="30">
        <v>0.27275325695695207</v>
      </c>
      <c r="I57">
        <v>1636.6</v>
      </c>
      <c r="J57" s="38">
        <v>2.0823746731765458</v>
      </c>
      <c r="K57" s="76">
        <v>758.43700000000001</v>
      </c>
    </row>
    <row r="58" spans="1:11">
      <c r="A58" s="4">
        <v>1968</v>
      </c>
      <c r="B58" s="36">
        <v>0.77620394894531386</v>
      </c>
      <c r="C58" s="36">
        <v>0.47429620341898254</v>
      </c>
      <c r="D58" s="36">
        <v>0.86356850400793694</v>
      </c>
      <c r="E58" s="36">
        <v>0.62089224949367783</v>
      </c>
      <c r="F58" s="36">
        <v>0.39157262838649221</v>
      </c>
      <c r="G58" s="37">
        <v>3.1265335342524034</v>
      </c>
      <c r="H58" s="30">
        <v>0.26905142244566971</v>
      </c>
      <c r="I58">
        <v>1804.7</v>
      </c>
      <c r="J58" s="38">
        <v>2.0724555463615046</v>
      </c>
      <c r="K58" s="76">
        <v>830.24699999999996</v>
      </c>
    </row>
    <row r="59" spans="1:11">
      <c r="A59" s="4">
        <v>1969</v>
      </c>
      <c r="B59" s="36">
        <v>0.79885795358924894</v>
      </c>
      <c r="C59" s="36">
        <v>0.4664279369494978</v>
      </c>
      <c r="D59" s="36">
        <v>0.78635124704420112</v>
      </c>
      <c r="E59" s="36">
        <v>0.61119875986166405</v>
      </c>
      <c r="F59" s="36">
        <v>0.3874827389052537</v>
      </c>
      <c r="G59" s="37">
        <v>3.050318636349866</v>
      </c>
      <c r="H59" s="30">
        <v>0.25874188933881548</v>
      </c>
      <c r="I59">
        <v>1962.9</v>
      </c>
      <c r="J59" s="38">
        <v>2.0995286704136755</v>
      </c>
      <c r="K59" s="76">
        <v>897.24900000000002</v>
      </c>
    </row>
    <row r="60" spans="1:11">
      <c r="A60" s="4">
        <v>1970</v>
      </c>
      <c r="B60" s="36">
        <v>0.82239670109074781</v>
      </c>
      <c r="C60" s="36">
        <v>0.46827594445783666</v>
      </c>
      <c r="D60" s="36">
        <v>0.66186185126154018</v>
      </c>
      <c r="E60" s="36">
        <v>0.6254870936290029</v>
      </c>
      <c r="F60" s="36">
        <v>0.3950536627407143</v>
      </c>
      <c r="G60" s="37">
        <v>2.9730752531798417</v>
      </c>
      <c r="H60" s="30">
        <v>0.24989057847668911</v>
      </c>
      <c r="I60">
        <v>2121</v>
      </c>
      <c r="J60" s="38">
        <v>2.1780288889220731</v>
      </c>
      <c r="K60" s="76">
        <v>937.52200000000005</v>
      </c>
    </row>
    <row r="61" spans="1:11">
      <c r="A61" s="4">
        <v>1971</v>
      </c>
      <c r="B61" s="36">
        <v>0.82359090375650523</v>
      </c>
      <c r="C61" s="36">
        <v>0.46423869404468043</v>
      </c>
      <c r="D61" s="36">
        <v>0.64583058497252455</v>
      </c>
      <c r="E61" s="36">
        <v>0.63156010102998061</v>
      </c>
      <c r="F61" s="36">
        <v>0.40186843997195271</v>
      </c>
      <c r="G61" s="37">
        <v>2.9670887237756434</v>
      </c>
      <c r="H61" s="30">
        <v>0.25930169762046062</v>
      </c>
      <c r="I61">
        <v>2352.6999999999998</v>
      </c>
      <c r="J61" s="38">
        <v>2.2059642939208146</v>
      </c>
      <c r="K61" s="76">
        <v>1014.001</v>
      </c>
    </row>
    <row r="62" spans="1:11">
      <c r="A62" s="4">
        <v>1972</v>
      </c>
      <c r="B62" s="36">
        <v>0.83977684640794337</v>
      </c>
      <c r="C62" s="36">
        <v>0.46697805623591998</v>
      </c>
      <c r="D62" s="36">
        <v>0.69896419879052918</v>
      </c>
      <c r="E62" s="36">
        <v>0.62615020043143066</v>
      </c>
      <c r="F62" s="36">
        <v>0.41259341240448844</v>
      </c>
      <c r="G62" s="37">
        <v>3.044462714270312</v>
      </c>
      <c r="H62" s="30">
        <v>0.26096119950338209</v>
      </c>
      <c r="I62">
        <v>2594</v>
      </c>
      <c r="J62" s="38">
        <v>2.2093384713505517</v>
      </c>
      <c r="K62" s="76">
        <v>1119.498</v>
      </c>
    </row>
    <row r="63" spans="1:11">
      <c r="A63" s="4">
        <v>1973</v>
      </c>
      <c r="B63" s="36">
        <v>0.8701507782295228</v>
      </c>
      <c r="C63" s="36">
        <v>0.47222831789907954</v>
      </c>
      <c r="D63" s="36">
        <v>0.5976280553960821</v>
      </c>
      <c r="E63" s="36">
        <v>0.61068327837342151</v>
      </c>
      <c r="F63" s="36">
        <v>0.4001767524627643</v>
      </c>
      <c r="G63" s="37">
        <v>2.9508671823608696</v>
      </c>
      <c r="H63" s="30">
        <v>0.26226525216316976</v>
      </c>
      <c r="I63">
        <v>2946.9</v>
      </c>
      <c r="J63" s="38">
        <v>2.2107623497304822</v>
      </c>
      <c r="K63" s="76">
        <v>1253.165</v>
      </c>
    </row>
    <row r="64" spans="1:11">
      <c r="A64" s="4">
        <v>1974</v>
      </c>
      <c r="B64" s="36">
        <v>0.87853858454390099</v>
      </c>
      <c r="C64" s="36">
        <v>0.49554443790027836</v>
      </c>
      <c r="D64" s="36">
        <v>0.37830588593389902</v>
      </c>
      <c r="E64" s="36">
        <v>0.62221257710429634</v>
      </c>
      <c r="F64" s="36">
        <v>0.38458281931095134</v>
      </c>
      <c r="G64" s="37">
        <v>2.7591843047933264</v>
      </c>
      <c r="H64" s="30">
        <v>0.25485325233815731</v>
      </c>
      <c r="I64">
        <v>3468.3</v>
      </c>
      <c r="J64" s="38">
        <v>2.3823405552704351</v>
      </c>
      <c r="K64" s="76">
        <v>1346.4069999999999</v>
      </c>
    </row>
    <row r="65" spans="1:11">
      <c r="A65" s="4">
        <v>1975</v>
      </c>
      <c r="B65" s="36">
        <v>0.87222259104507338</v>
      </c>
      <c r="C65" s="36">
        <v>0.50983097309760028</v>
      </c>
      <c r="D65" s="36">
        <v>0.3111711483803517</v>
      </c>
      <c r="E65" s="36">
        <v>0.64001998450688524</v>
      </c>
      <c r="F65" s="36">
        <v>0.40161385353952378</v>
      </c>
      <c r="G65" s="37">
        <v>2.7348585505694345</v>
      </c>
      <c r="H65" s="30">
        <v>0.26177334022833737</v>
      </c>
      <c r="I65">
        <v>3786.4</v>
      </c>
      <c r="J65" s="38">
        <v>2.5084679421482923</v>
      </c>
      <c r="K65" s="76">
        <v>1446.0419999999999</v>
      </c>
    </row>
    <row r="66" spans="1:11">
      <c r="A66" s="4">
        <v>1976</v>
      </c>
      <c r="B66" s="36">
        <v>0.87575883542296595</v>
      </c>
      <c r="C66" s="36">
        <v>0.50881616081780867</v>
      </c>
      <c r="D66" s="36">
        <v>0.3606470003036687</v>
      </c>
      <c r="E66" s="36">
        <v>0.63414819896130492</v>
      </c>
      <c r="F66" s="36">
        <v>0.41877866797897817</v>
      </c>
      <c r="G66" s="37">
        <v>2.7981488634847262</v>
      </c>
      <c r="H66" s="30">
        <v>0.26765989801138512</v>
      </c>
      <c r="I66">
        <v>4168.8999999999996</v>
      </c>
      <c r="J66" s="38">
        <v>2.4715510502841473</v>
      </c>
      <c r="K66" s="76">
        <v>1609.374</v>
      </c>
    </row>
    <row r="67" spans="1:11">
      <c r="A67" s="4">
        <v>1977</v>
      </c>
      <c r="B67" s="36">
        <v>0.90535156511456694</v>
      </c>
      <c r="C67" s="36">
        <v>0.51126453001941052</v>
      </c>
      <c r="D67" s="36">
        <v>0.33188580035912579</v>
      </c>
      <c r="E67" s="36">
        <v>0.6225038933145548</v>
      </c>
      <c r="F67" s="36">
        <v>0.41553568639700145</v>
      </c>
      <c r="G67" s="37">
        <v>2.7865414752046602</v>
      </c>
      <c r="H67" s="30">
        <v>0.27076064264909272</v>
      </c>
      <c r="I67">
        <v>4735.7</v>
      </c>
      <c r="J67" s="38">
        <v>2.4833783271234462</v>
      </c>
      <c r="K67" s="76">
        <v>1792.84</v>
      </c>
    </row>
    <row r="68" spans="1:11">
      <c r="A68" s="4">
        <v>1978</v>
      </c>
      <c r="B68" s="36">
        <v>0.94053823156722727</v>
      </c>
      <c r="C68" s="36">
        <v>0.5190162859717965</v>
      </c>
      <c r="D68" s="36">
        <v>0.27155267176015169</v>
      </c>
      <c r="E68" s="36">
        <v>0.60104729726320616</v>
      </c>
      <c r="F68" s="36">
        <v>0.41242625432536639</v>
      </c>
      <c r="G68" s="37">
        <v>2.7445807408877485</v>
      </c>
      <c r="H68" s="30">
        <v>0.26970997286041348</v>
      </c>
      <c r="I68">
        <v>5412.9</v>
      </c>
      <c r="J68" s="38">
        <v>2.5087248926043459</v>
      </c>
      <c r="K68" s="76">
        <v>2022.6610000000001</v>
      </c>
    </row>
    <row r="69" spans="1:11">
      <c r="A69" s="4">
        <v>1979</v>
      </c>
      <c r="B69" s="36">
        <v>0.99355248645171834</v>
      </c>
      <c r="C69" s="36">
        <v>0.54597153711454738</v>
      </c>
      <c r="D69" s="36">
        <v>0.27756908279903608</v>
      </c>
      <c r="E69" s="36">
        <v>0.59245687144243753</v>
      </c>
      <c r="F69" s="36">
        <v>0.42595837828596889</v>
      </c>
      <c r="G69" s="37">
        <v>2.8355083560937082</v>
      </c>
      <c r="H69" s="30">
        <v>0.26121629924676709</v>
      </c>
      <c r="I69">
        <v>6264.5</v>
      </c>
      <c r="J69" s="38">
        <v>2.6061890238050709</v>
      </c>
      <c r="K69" s="76">
        <v>2240.3209999999999</v>
      </c>
    </row>
    <row r="70" spans="1:11">
      <c r="A70" s="4">
        <v>1980</v>
      </c>
      <c r="B70" s="36">
        <v>1.0635586335211125</v>
      </c>
      <c r="C70" s="36">
        <v>0.5747435009561217</v>
      </c>
      <c r="D70" s="36">
        <v>0.33160712849337493</v>
      </c>
      <c r="E70" s="36">
        <v>0.6097843861116905</v>
      </c>
      <c r="F70" s="36">
        <v>0.45645790480128168</v>
      </c>
      <c r="G70" s="37">
        <v>3.036151553883581</v>
      </c>
      <c r="H70" s="30">
        <v>0.25326470407924784</v>
      </c>
      <c r="I70">
        <v>7118</v>
      </c>
      <c r="J70" s="38">
        <v>2.7665512429582924</v>
      </c>
      <c r="K70" s="76">
        <v>2418.625</v>
      </c>
    </row>
    <row r="71" spans="1:11">
      <c r="A71" s="4">
        <v>1981</v>
      </c>
      <c r="B71" s="36">
        <v>1.0698648116502381</v>
      </c>
      <c r="C71" s="36">
        <v>0.55905736894200619</v>
      </c>
      <c r="D71" s="36">
        <v>0.33195917656977425</v>
      </c>
      <c r="E71" s="36">
        <v>0.59993211231922072</v>
      </c>
      <c r="F71" s="36">
        <v>0.46386817929484281</v>
      </c>
      <c r="G71" s="37">
        <v>3.0246816487760815</v>
      </c>
      <c r="H71" s="30">
        <v>0.26378445595540834</v>
      </c>
      <c r="I71">
        <v>7860.3</v>
      </c>
      <c r="J71" s="38">
        <v>2.7587831538201693</v>
      </c>
      <c r="K71" s="76">
        <v>2714.6570000000002</v>
      </c>
    </row>
    <row r="72" spans="1:11">
      <c r="A72" s="4">
        <v>1982</v>
      </c>
      <c r="B72" s="36">
        <v>1.1093922209474461</v>
      </c>
      <c r="C72" s="36">
        <v>0.5562679133133227</v>
      </c>
      <c r="D72" s="36">
        <v>0.32261638087429062</v>
      </c>
      <c r="E72" s="36">
        <v>0.6375020631282069</v>
      </c>
      <c r="F72" s="36">
        <v>0.51464675757562928</v>
      </c>
      <c r="G72" s="37">
        <v>3.1404253358388954</v>
      </c>
      <c r="H72" s="30">
        <v>0.26398759088660467</v>
      </c>
      <c r="I72">
        <v>8297</v>
      </c>
      <c r="J72" s="38">
        <v>2.8501307469013759</v>
      </c>
      <c r="K72" s="76">
        <v>2834.4839999999999</v>
      </c>
    </row>
    <row r="73" spans="1:11">
      <c r="A73" s="4">
        <v>1983</v>
      </c>
      <c r="B73" s="36">
        <v>1.0689583473289759</v>
      </c>
      <c r="C73" s="36">
        <v>0.52654196480799065</v>
      </c>
      <c r="D73" s="36">
        <v>0.3177304281857472</v>
      </c>
      <c r="E73" s="36">
        <v>0.66981403122943095</v>
      </c>
      <c r="F73" s="36">
        <v>0.56851644003283575</v>
      </c>
      <c r="G73" s="37">
        <v>3.1515612115849807</v>
      </c>
      <c r="H73" s="30">
        <v>0.27321168927491468</v>
      </c>
      <c r="I73">
        <v>8599.6</v>
      </c>
      <c r="J73" s="38">
        <v>2.7685320059183134</v>
      </c>
      <c r="K73" s="76">
        <v>3051.5450000000001</v>
      </c>
    </row>
    <row r="74" spans="1:11">
      <c r="A74" s="4">
        <v>1984</v>
      </c>
      <c r="B74" s="36">
        <v>1.0228670225111587</v>
      </c>
      <c r="C74" s="36">
        <v>0.47116614155870146</v>
      </c>
      <c r="D74" s="36">
        <v>0.28180578538166967</v>
      </c>
      <c r="E74" s="36">
        <v>0.66574756284838488</v>
      </c>
      <c r="F74" s="36">
        <v>0.58055264907479753</v>
      </c>
      <c r="G74" s="37">
        <v>3.0221391613747115</v>
      </c>
      <c r="H74" s="30">
        <v>0.28271617249473913</v>
      </c>
      <c r="I74">
        <v>9112.5</v>
      </c>
      <c r="J74" s="38">
        <v>2.5790086307189761</v>
      </c>
      <c r="K74" s="76">
        <v>3433.8969999999999</v>
      </c>
    </row>
    <row r="75" spans="1:11">
      <c r="A75" s="4">
        <v>1985</v>
      </c>
      <c r="B75" s="36">
        <v>1.0713381650252209</v>
      </c>
      <c r="C75" s="36">
        <v>0.43847753748294249</v>
      </c>
      <c r="D75" s="36">
        <v>0.2779537880881941</v>
      </c>
      <c r="E75" s="36">
        <v>0.68609862172375746</v>
      </c>
      <c r="F75" s="36">
        <v>0.63808810289879725</v>
      </c>
      <c r="G75" s="37">
        <v>3.1119562152189122</v>
      </c>
      <c r="H75" s="30">
        <v>0.27815536104309152</v>
      </c>
      <c r="I75">
        <v>9619</v>
      </c>
      <c r="J75" s="38">
        <v>2.5520199807299089</v>
      </c>
      <c r="K75" s="76">
        <v>3669.9360000000001</v>
      </c>
    </row>
    <row r="76" spans="1:11">
      <c r="A76" s="4">
        <v>1986</v>
      </c>
      <c r="B76" s="36">
        <v>1.122960451446529</v>
      </c>
      <c r="C76" s="36">
        <v>0.42771204623046327</v>
      </c>
      <c r="D76" s="36">
        <v>0.31681566446372428</v>
      </c>
      <c r="E76" s="36">
        <v>0.72766812587767227</v>
      </c>
      <c r="F76" s="36">
        <v>0.71680239295893766</v>
      </c>
      <c r="G76" s="37">
        <v>3.3119586809773263</v>
      </c>
      <c r="H76" s="30">
        <v>0.26525742052816415</v>
      </c>
      <c r="I76">
        <v>10230.6</v>
      </c>
      <c r="J76" s="38">
        <v>2.5904928952506237</v>
      </c>
      <c r="K76" s="76">
        <v>3831.24</v>
      </c>
    </row>
    <row r="77" spans="1:11">
      <c r="A77" s="4">
        <v>1987</v>
      </c>
      <c r="B77" s="36">
        <v>1.1254447671375798</v>
      </c>
      <c r="C77" s="36">
        <v>0.41574732468739117</v>
      </c>
      <c r="D77" s="36">
        <v>0.32165426730329966</v>
      </c>
      <c r="E77" s="36">
        <v>0.75443899316501151</v>
      </c>
      <c r="F77" s="36">
        <v>0.74463674819012737</v>
      </c>
      <c r="G77" s="37">
        <v>3.361922100483409</v>
      </c>
      <c r="H77" s="30">
        <v>0.26467108365799746</v>
      </c>
      <c r="I77">
        <v>10843.5</v>
      </c>
      <c r="J77" s="38">
        <v>2.5709571786507865</v>
      </c>
      <c r="K77" s="76">
        <v>4098.4930000000004</v>
      </c>
    </row>
    <row r="78" spans="1:11">
      <c r="A78" s="4">
        <v>1988</v>
      </c>
      <c r="B78" s="36">
        <v>1.1006409121038665</v>
      </c>
      <c r="C78" s="36">
        <v>0.40376411464720874</v>
      </c>
      <c r="D78" s="36">
        <v>0.32910407719763757</v>
      </c>
      <c r="E78" s="36">
        <v>0.7586943673518961</v>
      </c>
      <c r="F78" s="36">
        <v>0.74818297538507517</v>
      </c>
      <c r="G78" s="37">
        <v>3.3403864466856841</v>
      </c>
      <c r="H78" s="30">
        <v>0.2667934757171494</v>
      </c>
      <c r="I78">
        <v>11560.9</v>
      </c>
      <c r="J78" s="38">
        <v>2.5051905404692199</v>
      </c>
      <c r="K78" s="76">
        <v>4471.5959999999995</v>
      </c>
    </row>
    <row r="79" spans="1:11">
      <c r="A79" s="4">
        <v>1989</v>
      </c>
      <c r="B79" s="36">
        <v>1.1058353731961608</v>
      </c>
      <c r="C79" s="36">
        <v>0.39986584383095908</v>
      </c>
      <c r="D79" s="36">
        <v>0.38246763970430309</v>
      </c>
      <c r="E79" s="36">
        <v>0.75458849769452008</v>
      </c>
      <c r="F79" s="36">
        <v>0.79253691710552088</v>
      </c>
      <c r="G79" s="37">
        <v>3.4352942715314629</v>
      </c>
      <c r="H79" s="30">
        <v>0.26657962054311296</v>
      </c>
      <c r="I79">
        <v>12230</v>
      </c>
      <c r="J79" s="38">
        <v>2.4989790181936438</v>
      </c>
      <c r="K79" s="76">
        <v>4760.1239999999998</v>
      </c>
    </row>
    <row r="80" spans="1:11">
      <c r="A80" s="4">
        <v>1990</v>
      </c>
      <c r="B80" s="36">
        <v>1.0842451741298296</v>
      </c>
      <c r="C80" s="36">
        <v>0.38901251536023168</v>
      </c>
      <c r="D80" s="36">
        <v>0.38346465415045206</v>
      </c>
      <c r="E80" s="36">
        <v>0.75108078552825197</v>
      </c>
      <c r="F80" s="36">
        <v>0.83163221447221525</v>
      </c>
      <c r="G80" s="37">
        <v>3.4394353436409801</v>
      </c>
      <c r="H80" s="30">
        <v>0.26285536133777371</v>
      </c>
      <c r="I80">
        <v>12802.8</v>
      </c>
      <c r="J80" s="38">
        <v>2.4964103779220341</v>
      </c>
      <c r="K80" s="76">
        <v>5013.759</v>
      </c>
    </row>
    <row r="81" spans="1:14">
      <c r="A81" s="4">
        <v>1991</v>
      </c>
      <c r="B81" s="36">
        <v>1.0523921850499129</v>
      </c>
      <c r="C81" s="36">
        <v>0.37324232750711706</v>
      </c>
      <c r="D81" s="36">
        <v>0.42307365286429915</v>
      </c>
      <c r="E81" s="36">
        <v>0.76442006036234444</v>
      </c>
      <c r="F81" s="36">
        <v>0.89768650817778317</v>
      </c>
      <c r="G81" s="37">
        <v>3.5108147339614564</v>
      </c>
      <c r="H81" s="30">
        <v>0.26536816052080653</v>
      </c>
      <c r="I81">
        <v>13090.9</v>
      </c>
      <c r="J81" s="38">
        <v>2.5069621432131539</v>
      </c>
      <c r="K81" s="76">
        <v>5164.3580000000002</v>
      </c>
    </row>
    <row r="82" spans="1:14">
      <c r="A82" s="4">
        <v>1992</v>
      </c>
      <c r="B82" s="36">
        <v>1.0078548384504451</v>
      </c>
      <c r="C82" s="36">
        <v>0.34100358268447095</v>
      </c>
      <c r="D82" s="36">
        <v>0.48971294961656237</v>
      </c>
      <c r="E82" s="36">
        <v>0.73217764583967948</v>
      </c>
      <c r="F82" s="36">
        <v>0.94791628616473045</v>
      </c>
      <c r="G82" s="37">
        <v>3.5186653027558887</v>
      </c>
      <c r="H82" s="30">
        <v>0.26329907341718384</v>
      </c>
      <c r="I82">
        <v>13643.6</v>
      </c>
      <c r="J82" s="38">
        <v>2.4414069634411302</v>
      </c>
      <c r="K82" s="76">
        <v>5475.2240000000002</v>
      </c>
    </row>
    <row r="83" spans="1:14">
      <c r="A83" s="4">
        <v>1993</v>
      </c>
      <c r="B83" s="36">
        <v>0.99215211362677758</v>
      </c>
      <c r="C83" s="36">
        <v>0.3259351349823193</v>
      </c>
      <c r="D83" s="36">
        <v>0.52609900643341301</v>
      </c>
      <c r="E83" s="36">
        <v>0.70459745562020482</v>
      </c>
      <c r="F83" s="36">
        <v>0.99727796373957311</v>
      </c>
      <c r="G83" s="37">
        <v>3.5460616744022881</v>
      </c>
      <c r="H83" s="30">
        <v>0.26592958781510601</v>
      </c>
      <c r="I83">
        <v>14358</v>
      </c>
      <c r="J83" s="38">
        <v>2.4433058901772324</v>
      </c>
      <c r="K83" s="76">
        <v>5730.2690000000002</v>
      </c>
    </row>
    <row r="84" spans="1:14">
      <c r="A84" s="4">
        <v>1994</v>
      </c>
      <c r="B84" s="36">
        <v>0.96161575391797127</v>
      </c>
      <c r="C84" s="36">
        <v>0.31873417324050263</v>
      </c>
      <c r="D84" s="36">
        <v>0.51671584273287707</v>
      </c>
      <c r="E84" s="36">
        <v>0.67398738864137819</v>
      </c>
      <c r="F84" s="36">
        <v>1.0153821710634336</v>
      </c>
      <c r="G84" s="37">
        <v>3.4864353295961625</v>
      </c>
      <c r="H84" s="30">
        <v>0.27435327604367138</v>
      </c>
      <c r="I84">
        <v>15242.3</v>
      </c>
      <c r="J84" s="38">
        <v>2.4204434469120359</v>
      </c>
      <c r="K84" s="76">
        <v>6114.6440000000002</v>
      </c>
    </row>
    <row r="85" spans="1:14">
      <c r="A85" s="4">
        <v>1995</v>
      </c>
      <c r="B85" s="36">
        <v>0.94101717059471734</v>
      </c>
      <c r="C85" s="36">
        <v>0.31873747541578129</v>
      </c>
      <c r="D85" s="36">
        <v>0.5629518460318812</v>
      </c>
      <c r="E85" s="36">
        <v>0.6365044865836631</v>
      </c>
      <c r="F85" s="36">
        <v>1.0752411926891299</v>
      </c>
      <c r="G85" s="37">
        <v>3.5344521713151731</v>
      </c>
      <c r="H85" s="30">
        <v>0.28212518905108591</v>
      </c>
      <c r="I85">
        <v>15993.5</v>
      </c>
      <c r="J85" s="38">
        <v>2.4205129635742857</v>
      </c>
      <c r="K85" s="76">
        <v>6452.31</v>
      </c>
    </row>
    <row r="86" spans="1:14">
      <c r="A86" s="4">
        <v>1996</v>
      </c>
      <c r="B86" s="36">
        <v>0.912128635053707</v>
      </c>
      <c r="C86" s="36">
        <v>0.31281962274037201</v>
      </c>
      <c r="D86" s="36">
        <v>0.6522236453697805</v>
      </c>
      <c r="E86" s="36">
        <v>0.59249547813321235</v>
      </c>
      <c r="F86" s="36">
        <v>1.1575987541117223</v>
      </c>
      <c r="G86" s="37">
        <v>3.6272661354087936</v>
      </c>
      <c r="H86" s="30">
        <v>0.28505161838005605</v>
      </c>
      <c r="I86">
        <v>16812.900000000001</v>
      </c>
      <c r="J86" s="38">
        <v>2.3874479666986872</v>
      </c>
      <c r="K86" s="76">
        <v>6870.6</v>
      </c>
    </row>
    <row r="87" spans="1:14">
      <c r="A87" s="4">
        <v>1997</v>
      </c>
      <c r="B87" s="36">
        <v>0.88901750666637813</v>
      </c>
      <c r="C87" s="36">
        <v>0.31542945299031572</v>
      </c>
      <c r="D87" s="36">
        <v>0.74496975904821017</v>
      </c>
      <c r="E87" s="36">
        <v>0.55374464116032696</v>
      </c>
      <c r="F87" s="36">
        <v>1.232202004831874</v>
      </c>
      <c r="G87" s="37">
        <v>3.7353633646971058</v>
      </c>
      <c r="H87" s="30">
        <v>0.28476688961681995</v>
      </c>
      <c r="I87">
        <v>17752.7</v>
      </c>
      <c r="J87" s="38">
        <v>2.3514195960431259</v>
      </c>
      <c r="K87" s="76">
        <v>7349.9430000000002</v>
      </c>
    </row>
    <row r="88" spans="1:14">
      <c r="A88" s="4">
        <v>1998</v>
      </c>
      <c r="B88" s="36">
        <v>0.89173394263995398</v>
      </c>
      <c r="C88" s="36">
        <v>0.32752315887369432</v>
      </c>
      <c r="D88" s="36">
        <v>0.85849852630946089</v>
      </c>
      <c r="E88" s="36">
        <v>0.51652523392461513</v>
      </c>
      <c r="F88" s="36">
        <v>1.326022723003591</v>
      </c>
      <c r="G88" s="37">
        <v>3.9203035847513159</v>
      </c>
      <c r="H88" s="30">
        <v>0.27242507019798784</v>
      </c>
      <c r="I88">
        <v>18828.3</v>
      </c>
      <c r="J88" s="38">
        <v>2.3372272425587095</v>
      </c>
      <c r="K88" s="76">
        <v>7825.7259999999997</v>
      </c>
    </row>
    <row r="89" spans="1:14">
      <c r="A89" s="4">
        <v>1999</v>
      </c>
      <c r="B89" s="36">
        <v>0.91737431092135546</v>
      </c>
      <c r="C89" s="36">
        <v>0.33175034117700702</v>
      </c>
      <c r="D89" s="36">
        <v>0.99022713223636061</v>
      </c>
      <c r="E89" s="36">
        <v>0.49570549240484335</v>
      </c>
      <c r="F89" s="36">
        <v>1.4308223059440426</v>
      </c>
      <c r="G89" s="37">
        <v>4.1658795826836084</v>
      </c>
      <c r="H89" s="30">
        <v>0.26506751589771704</v>
      </c>
      <c r="I89">
        <v>20085.2</v>
      </c>
      <c r="J89" s="38">
        <v>2.3468961396156383</v>
      </c>
      <c r="K89" s="76">
        <v>8290.4179999999997</v>
      </c>
      <c r="M89" t="s">
        <v>312</v>
      </c>
    </row>
    <row r="90" spans="1:14">
      <c r="A90" s="4">
        <v>2000</v>
      </c>
      <c r="B90" s="36">
        <v>0.97094869932619765</v>
      </c>
      <c r="C90" s="36">
        <v>0.33547982154562478</v>
      </c>
      <c r="D90" s="36">
        <v>0.96364023455646663</v>
      </c>
      <c r="E90" s="36">
        <v>0.46288706116733991</v>
      </c>
      <c r="F90" s="36">
        <v>1.4203343494917855</v>
      </c>
      <c r="G90" s="37">
        <v>4.1532901660874142</v>
      </c>
      <c r="H90" s="30">
        <v>0.25403067357615039</v>
      </c>
      <c r="I90">
        <v>21482.6</v>
      </c>
      <c r="J90" s="38">
        <v>2.3424728986844041</v>
      </c>
      <c r="K90" s="76">
        <v>8872.6319999999996</v>
      </c>
      <c r="M90" t="s">
        <v>313</v>
      </c>
      <c r="N90" t="s">
        <v>208</v>
      </c>
    </row>
    <row r="91" spans="1:14">
      <c r="A91" s="4">
        <v>2001</v>
      </c>
      <c r="B91" s="36">
        <v>1.0672585354651036</v>
      </c>
      <c r="C91" s="36">
        <v>0.34675778088843195</v>
      </c>
      <c r="D91" s="36">
        <v>0.84140686356073624</v>
      </c>
      <c r="E91" s="36">
        <v>0.45087210743394435</v>
      </c>
      <c r="F91" s="36">
        <v>1.3506982568185297</v>
      </c>
      <c r="G91" s="37">
        <v>4.0569935441667457</v>
      </c>
      <c r="H91" s="30">
        <v>0.24889707543373182</v>
      </c>
      <c r="I91">
        <v>22772.5</v>
      </c>
      <c r="J91" s="38">
        <v>2.4198453664618005</v>
      </c>
      <c r="K91" s="76">
        <v>9144.2000000000007</v>
      </c>
      <c r="L91" s="30" t="s">
        <v>94</v>
      </c>
      <c r="M91" s="124"/>
    </row>
    <row r="92" spans="1:14">
      <c r="A92" s="4">
        <v>2002</v>
      </c>
      <c r="B92" s="36">
        <v>1.1336936682860896</v>
      </c>
      <c r="C92" s="36">
        <v>0.34700101635209413</v>
      </c>
      <c r="D92" s="36">
        <v>0.70874698375273171</v>
      </c>
      <c r="E92" s="36">
        <v>0.45462024847061433</v>
      </c>
      <c r="F92" s="36">
        <v>1.2610132657893756</v>
      </c>
      <c r="G92" s="37">
        <v>3.905075182650906</v>
      </c>
      <c r="H92" s="30">
        <v>0.25830173234839432</v>
      </c>
      <c r="I92">
        <v>23906.799999999999</v>
      </c>
      <c r="J92" s="38">
        <v>2.4839059847706824</v>
      </c>
      <c r="K92" s="76">
        <v>9396.35</v>
      </c>
      <c r="L92" s="30">
        <f>H92/G$97</f>
        <v>5.5842543768485825E-2</v>
      </c>
      <c r="M92" s="124">
        <f>K$97*H92</f>
        <v>3174.6339359702965</v>
      </c>
    </row>
    <row r="93" spans="1:14">
      <c r="A93" s="4">
        <v>2003</v>
      </c>
      <c r="B93" s="36">
        <v>1.1832270465105756</v>
      </c>
      <c r="C93" s="36">
        <v>0.34941655383629383</v>
      </c>
      <c r="D93" s="36">
        <v>0.68118409765454657</v>
      </c>
      <c r="E93" s="36">
        <v>0.46171604084496731</v>
      </c>
      <c r="F93" s="36">
        <v>1.2758075780425366</v>
      </c>
      <c r="G93" s="37">
        <v>3.9513513168889198</v>
      </c>
      <c r="H93" s="30">
        <v>0.26514190919195813</v>
      </c>
      <c r="I93">
        <v>25270.5</v>
      </c>
      <c r="J93" s="38">
        <v>2.5061847759924691</v>
      </c>
      <c r="K93" s="76">
        <v>9811.1880000000001</v>
      </c>
      <c r="L93" s="30">
        <f>H93/G$97</f>
        <v>5.7321329339523712E-2</v>
      </c>
      <c r="M93" s="124">
        <f>K$97*H93</f>
        <v>3258.7025070100249</v>
      </c>
    </row>
    <row r="94" spans="1:14">
      <c r="A94" s="4">
        <v>2004</v>
      </c>
      <c r="B94" s="36">
        <v>1.2562676310182783</v>
      </c>
      <c r="C94" s="36">
        <v>0.37534304178681188</v>
      </c>
      <c r="D94" s="36">
        <v>0.74343811091800227</v>
      </c>
      <c r="E94" s="36">
        <v>0.50993337252529558</v>
      </c>
      <c r="F94" s="36">
        <v>1.3526604431002875</v>
      </c>
      <c r="G94" s="37">
        <v>4.2376425993486757</v>
      </c>
      <c r="H94" s="30">
        <v>0.27082095417237084</v>
      </c>
      <c r="I94">
        <v>27811.3</v>
      </c>
      <c r="J94" s="38">
        <v>2.5295930428828681</v>
      </c>
      <c r="K94" s="76">
        <v>10492.162</v>
      </c>
      <c r="L94" s="30">
        <f>H94/G$97</f>
        <v>5.854908849931964E-2</v>
      </c>
      <c r="M94" s="124">
        <f>K$97*H94</f>
        <v>3328.5002925486942</v>
      </c>
    </row>
    <row r="95" spans="1:14">
      <c r="A95" s="4">
        <v>2005</v>
      </c>
      <c r="B95" s="36">
        <v>1.3873371582487544</v>
      </c>
      <c r="C95" s="36">
        <v>0.40890706841405128</v>
      </c>
      <c r="D95" s="36">
        <v>0.76614097561184236</v>
      </c>
      <c r="E95" s="36">
        <v>0.56204736545238621</v>
      </c>
      <c r="F95" s="36">
        <v>1.3698120555111903</v>
      </c>
      <c r="G95" s="37">
        <v>4.4942446232382256</v>
      </c>
      <c r="H95" s="30">
        <v>0.27993751168603392</v>
      </c>
      <c r="I95">
        <v>30662.1</v>
      </c>
      <c r="J95" s="38">
        <v>2.6107275688498612</v>
      </c>
      <c r="K95" s="76">
        <v>11198.679</v>
      </c>
      <c r="L95" s="30">
        <f>H95/G$97</f>
        <v>6.0520007383007154E-2</v>
      </c>
      <c r="M95" s="124">
        <f>K$97*H95</f>
        <v>3440.5465130636362</v>
      </c>
    </row>
    <row r="96" spans="1:14">
      <c r="A96" s="4">
        <v>2006</v>
      </c>
      <c r="B96" s="36">
        <v>1.3850147344797539</v>
      </c>
      <c r="C96" s="36">
        <v>0.43187274015796001</v>
      </c>
      <c r="D96" s="36">
        <v>0.82760827452206698</v>
      </c>
      <c r="E96" s="36">
        <v>0.56521344624617531</v>
      </c>
      <c r="F96" s="36">
        <v>1.3947310718928123</v>
      </c>
      <c r="G96" s="37">
        <v>4.6044402672987683</v>
      </c>
      <c r="H96" s="30">
        <v>0.28337613970201375</v>
      </c>
      <c r="I96">
        <v>32986.800000000003</v>
      </c>
      <c r="J96" s="38">
        <v>2.6633915381270357</v>
      </c>
      <c r="K96" s="76">
        <v>11948.843999999999</v>
      </c>
      <c r="L96" s="30">
        <f>H96/G$97</f>
        <v>6.1263408264372127E-2</v>
      </c>
      <c r="M96" s="124">
        <f>K$97*H96</f>
        <v>3482.8086577788872</v>
      </c>
    </row>
    <row r="97" spans="1:15" ht="15.75">
      <c r="A97" s="4">
        <v>2007</v>
      </c>
      <c r="B97" s="36">
        <v>1.1790020983028311</v>
      </c>
      <c r="C97" s="36">
        <v>0.47574437921471946</v>
      </c>
      <c r="D97" s="36">
        <v>0.89119332844120214</v>
      </c>
      <c r="E97" s="36">
        <v>0.59773321313391903</v>
      </c>
      <c r="F97" s="36">
        <v>1.4818636222765247</v>
      </c>
      <c r="G97" s="37">
        <v>4.6255366413691972</v>
      </c>
      <c r="H97" s="30">
        <v>0.27348582300087032</v>
      </c>
      <c r="I97">
        <v>34154.6</v>
      </c>
      <c r="J97" s="38">
        <v>2.7314550719996378</v>
      </c>
      <c r="K97" s="76">
        <v>12290.409</v>
      </c>
      <c r="L97" s="53">
        <f>AVERAGE(L92:L96)</f>
        <v>5.8699275450941689E-2</v>
      </c>
      <c r="M97" s="124">
        <f>AVERAGE(M92:M96)</f>
        <v>3337.038381274308</v>
      </c>
      <c r="N97" s="76">
        <f>G97*K97</f>
        <v>56849.73716691375</v>
      </c>
      <c r="O97" s="30">
        <f>M97/N97</f>
        <v>5.8699275450941696E-2</v>
      </c>
    </row>
    <row r="98" spans="1:15" ht="15.75">
      <c r="A98" s="4">
        <v>2008</v>
      </c>
      <c r="B98" s="36">
        <v>0.85327010261436209</v>
      </c>
      <c r="C98" s="36">
        <v>0.4844210012202087</v>
      </c>
      <c r="D98" s="36">
        <v>0.75232941343011961</v>
      </c>
      <c r="E98" s="36">
        <v>0.69287856922293711</v>
      </c>
      <c r="F98" s="36">
        <v>1.3803335453554182</v>
      </c>
      <c r="G98" s="37">
        <v>4.1632326318430453</v>
      </c>
      <c r="H98" s="30">
        <v>0.26618748117668628</v>
      </c>
      <c r="I98">
        <v>34981.300000000003</v>
      </c>
      <c r="J98" s="38">
        <v>2.8045288890908142</v>
      </c>
      <c r="K98" s="76">
        <v>12325.76</v>
      </c>
      <c r="L98" s="53"/>
    </row>
    <row r="99" spans="1:15">
      <c r="A99" s="4">
        <v>2009</v>
      </c>
      <c r="B99" s="36">
        <v>0.6608375060861883</v>
      </c>
      <c r="C99" s="36">
        <v>0.44782311507751743</v>
      </c>
      <c r="D99" s="36">
        <v>0.67114899999894206</v>
      </c>
      <c r="E99" s="36">
        <v>0.76982125997498119</v>
      </c>
      <c r="F99" s="36">
        <v>1.3557368811044801</v>
      </c>
      <c r="G99" s="37">
        <v>3.9053677622421086</v>
      </c>
      <c r="H99" s="30">
        <v>0.28132252637899952</v>
      </c>
      <c r="I99">
        <v>34101.1</v>
      </c>
      <c r="J99" s="38">
        <v>2.8719159986271152</v>
      </c>
      <c r="K99" s="76">
        <v>12027.232</v>
      </c>
      <c r="L99" s="30"/>
    </row>
    <row r="100" spans="1:15">
      <c r="A100" s="4">
        <v>2010</v>
      </c>
      <c r="B100" s="36">
        <v>0.60037088335959798</v>
      </c>
      <c r="C100" s="36">
        <v>0.41062731777562639</v>
      </c>
      <c r="D100" s="36">
        <v>0.7260575666200384</v>
      </c>
      <c r="E100" s="36">
        <v>0.71970486328549921</v>
      </c>
      <c r="F100" s="36">
        <v>1.440949692245723</v>
      </c>
      <c r="G100" s="37">
        <v>3.8977103232864847</v>
      </c>
      <c r="H100" s="30">
        <v>0.29838673925639214</v>
      </c>
      <c r="I100">
        <v>34582.199999999997</v>
      </c>
      <c r="J100" s="38">
        <v>2.6964637506369833</v>
      </c>
      <c r="K100" s="76">
        <v>12735.81</v>
      </c>
      <c r="L100" s="30"/>
    </row>
    <row r="101" spans="1:15">
      <c r="A101" s="4">
        <v>2011</v>
      </c>
      <c r="B101" s="36">
        <v>0.58543109306947227</v>
      </c>
      <c r="C101" s="36">
        <v>0.41868285073929412</v>
      </c>
      <c r="D101" s="36">
        <v>0.70748101026876109</v>
      </c>
      <c r="E101" s="36">
        <v>0.69197924835315749</v>
      </c>
      <c r="F101" s="36">
        <v>1.4495817481727078</v>
      </c>
      <c r="G101" s="37">
        <v>3.8531559506033926</v>
      </c>
      <c r="H101" s="30">
        <v>0.30271241278785121</v>
      </c>
      <c r="I101">
        <v>35557.699999999997</v>
      </c>
      <c r="J101" s="38">
        <v>2.6254399882854451</v>
      </c>
      <c r="K101" s="76">
        <v>13357.742</v>
      </c>
      <c r="L101" s="30"/>
    </row>
    <row r="102" spans="1:15">
      <c r="A102" s="35">
        <v>2012</v>
      </c>
      <c r="B102" s="36">
        <v>0.62611408367214394</v>
      </c>
      <c r="C102" s="36">
        <v>0.42657684774831306</v>
      </c>
      <c r="D102" s="36">
        <v>0.69042898142946341</v>
      </c>
      <c r="E102" s="36">
        <v>0.67083848616323638</v>
      </c>
      <c r="F102" s="36">
        <v>1.4483079224003708</v>
      </c>
      <c r="G102" s="37">
        <v>3.8622663214135282</v>
      </c>
      <c r="H102" s="30">
        <v>0.30702886391607559</v>
      </c>
      <c r="I102">
        <v>36693.1</v>
      </c>
      <c r="J102" s="38">
        <v>2.5630567048288868</v>
      </c>
      <c r="K102" s="76">
        <v>14094.655000000001</v>
      </c>
      <c r="L102" s="30"/>
    </row>
    <row r="103" spans="1:15">
      <c r="A103" s="35">
        <v>2013</v>
      </c>
      <c r="B103" s="36">
        <v>0.74888227956739961</v>
      </c>
      <c r="C103" s="36">
        <v>0.45660473359881004</v>
      </c>
      <c r="D103" s="36">
        <v>0.8081569424051035</v>
      </c>
      <c r="E103" s="36">
        <v>0.67146048619920062</v>
      </c>
      <c r="F103" s="36">
        <v>1.5704157663363385</v>
      </c>
      <c r="G103" s="37">
        <v>4.2555202081068515</v>
      </c>
      <c r="H103" s="30">
        <v>0.29676562066528234</v>
      </c>
      <c r="I103">
        <v>38699.599999999999</v>
      </c>
      <c r="J103" s="38">
        <v>2.6007024646284016</v>
      </c>
      <c r="K103" s="76">
        <v>14494.68</v>
      </c>
      <c r="L103" s="30"/>
    </row>
    <row r="104" spans="1:15">
      <c r="A104" s="35">
        <v>2014</v>
      </c>
      <c r="B104" s="36">
        <v>0.82894282695121868</v>
      </c>
      <c r="C104" s="36">
        <v>0.47836813164828629</v>
      </c>
      <c r="D104" s="36">
        <v>0.90092768976474935</v>
      </c>
      <c r="E104" s="36">
        <v>0.65161292521997727</v>
      </c>
      <c r="F104" s="36">
        <v>1.6279781797478206</v>
      </c>
      <c r="G104" s="37">
        <v>4.4878297533320524</v>
      </c>
      <c r="H104" s="30">
        <v>0.30364733337212252</v>
      </c>
      <c r="I104">
        <v>40732.9</v>
      </c>
      <c r="J104" s="38">
        <v>2.6056320425380073</v>
      </c>
      <c r="K104" s="76">
        <v>15245.47</v>
      </c>
      <c r="L104" s="30"/>
    </row>
    <row r="105" spans="1:15">
      <c r="A105" s="35">
        <v>2015</v>
      </c>
      <c r="B105" s="36">
        <v>0.88482529648836661</v>
      </c>
      <c r="C105" s="36">
        <v>0.50158673919788488</v>
      </c>
      <c r="D105" s="36">
        <v>0.89725819068814328</v>
      </c>
      <c r="E105" s="36">
        <v>0.6526398714720012</v>
      </c>
      <c r="F105" s="36">
        <v>1.6152798799873052</v>
      </c>
      <c r="G105" s="37">
        <v>4.551589977833701</v>
      </c>
      <c r="H105" s="30">
        <v>0.30056921389113123</v>
      </c>
      <c r="I105">
        <v>41651.800000000003</v>
      </c>
      <c r="J105" s="38">
        <v>2.6091166417624998</v>
      </c>
      <c r="K105" s="76">
        <v>15782.996999999999</v>
      </c>
      <c r="L105" s="30"/>
    </row>
    <row r="106" spans="1:15">
      <c r="A106" s="35">
        <v>2016</v>
      </c>
      <c r="B106" s="36">
        <v>0.95766359923389643</v>
      </c>
      <c r="C106" s="36">
        <v>0.52960631295137284</v>
      </c>
      <c r="D106" s="36">
        <v>0.90954563408030265</v>
      </c>
      <c r="E106" s="36">
        <v>0.67429415555893524</v>
      </c>
      <c r="F106" s="36">
        <v>1.6348801846798817</v>
      </c>
      <c r="G106" s="37">
        <v>4.7059898865043888</v>
      </c>
      <c r="H106" s="30">
        <v>0.29957548092025388</v>
      </c>
      <c r="I106">
        <v>43442.8</v>
      </c>
      <c r="J106" s="38">
        <v>2.6503294683824286</v>
      </c>
      <c r="K106" s="76">
        <v>16058.923000000001</v>
      </c>
      <c r="L106" s="30"/>
    </row>
    <row r="107" spans="1:15">
      <c r="A107" s="35">
        <v>2017</v>
      </c>
      <c r="B107" s="36">
        <v>1.005259649972565</v>
      </c>
      <c r="C107" s="36">
        <v>0.54298997413353434</v>
      </c>
      <c r="D107" s="36">
        <v>0.99271500608779983</v>
      </c>
      <c r="E107" s="36">
        <v>0.65615014998058263</v>
      </c>
      <c r="F107" s="36">
        <v>1.6984214604652239</v>
      </c>
      <c r="G107" s="37">
        <v>4.8955362406397063</v>
      </c>
      <c r="H107" s="30">
        <v>0.29703673666384656</v>
      </c>
      <c r="I107">
        <v>45272.4</v>
      </c>
      <c r="J107" s="38">
        <v>2.6547394031205296</v>
      </c>
      <c r="K107" s="76">
        <v>16756.058000000001</v>
      </c>
      <c r="L107" s="30"/>
    </row>
    <row r="108" spans="1:15">
      <c r="A108" s="35">
        <v>2018</v>
      </c>
      <c r="B108" s="36">
        <v>1.0292093687820314</v>
      </c>
      <c r="C108" s="36">
        <v>0.54982349694724353</v>
      </c>
      <c r="D108" s="36">
        <v>1.0534782231523825</v>
      </c>
      <c r="E108" s="36">
        <v>0.64315692065129126</v>
      </c>
      <c r="F108" s="36">
        <v>1.7510392305738869</v>
      </c>
      <c r="G108" s="37">
        <v>5.0267072401068358</v>
      </c>
      <c r="H108" s="30">
        <v>0.2970367366638465</v>
      </c>
      <c r="I108" s="39">
        <f>I107*I107/I106</f>
        <v>47179.053876821941</v>
      </c>
      <c r="J108" s="38">
        <v>2.6345600361572199</v>
      </c>
      <c r="K108" s="76">
        <v>17638.281209757999</v>
      </c>
      <c r="L108" s="30"/>
    </row>
    <row r="109" spans="1:15">
      <c r="A109" s="35"/>
      <c r="B109" s="36"/>
      <c r="C109" s="36"/>
      <c r="D109" s="36"/>
      <c r="E109" s="36"/>
      <c r="F109" s="36"/>
      <c r="G109" s="37"/>
      <c r="J109" s="38"/>
      <c r="K109" s="76">
        <v>18440.823004801987</v>
      </c>
    </row>
    <row r="110" spans="1:15">
      <c r="J110" s="38"/>
      <c r="K110" s="76">
        <v>19204.641893660886</v>
      </c>
    </row>
    <row r="111" spans="1:15">
      <c r="J111" s="38"/>
      <c r="K111" s="76"/>
    </row>
    <row r="112" spans="1:15">
      <c r="B112" s="8"/>
      <c r="C112" s="8"/>
      <c r="D112" s="8"/>
      <c r="E112" s="8"/>
      <c r="F112" s="8"/>
      <c r="G112" s="8"/>
    </row>
    <row r="113" spans="1:7">
      <c r="B113" s="8"/>
      <c r="C113" s="8"/>
      <c r="D113" s="8"/>
      <c r="E113" s="8"/>
      <c r="F113" s="8"/>
      <c r="G113" s="8"/>
    </row>
    <row r="114" spans="1:7">
      <c r="B114" s="8"/>
      <c r="C114" s="8"/>
      <c r="D114" s="8"/>
      <c r="E114" s="8"/>
      <c r="F114" s="8"/>
      <c r="G114" s="8"/>
    </row>
    <row r="115" spans="1:7">
      <c r="B115" s="8"/>
      <c r="C115" s="8"/>
      <c r="D115" s="8"/>
      <c r="E115" s="8"/>
      <c r="F115" s="8"/>
      <c r="G115" s="8"/>
    </row>
    <row r="116" spans="1:7">
      <c r="B116" s="8"/>
      <c r="C116" s="8"/>
      <c r="D116" s="8"/>
      <c r="E116" s="8"/>
      <c r="F116" s="8"/>
      <c r="G116" s="8"/>
    </row>
    <row r="117" spans="1:7">
      <c r="A117" t="s">
        <v>436</v>
      </c>
      <c r="B117" s="8"/>
      <c r="C117" s="8"/>
      <c r="D117" s="8"/>
      <c r="E117" s="8"/>
      <c r="F117" s="8"/>
      <c r="G117" s="8"/>
    </row>
    <row r="118" spans="1:7">
      <c r="B118" s="8"/>
      <c r="C118" s="8"/>
      <c r="D118" s="8"/>
      <c r="E118" s="8"/>
      <c r="F118" s="8"/>
      <c r="G118" s="8"/>
    </row>
  </sheetData>
  <mergeCells count="1">
    <mergeCell ref="B1:F1"/>
  </mergeCells>
  <pageMargins left="0.75" right="0.75" top="1" bottom="1" header="0.5" footer="0.5"/>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108"/>
  <sheetViews>
    <sheetView tabSelected="1" workbookViewId="0">
      <pane xSplit="1" ySplit="2" topLeftCell="R92" activePane="bottomRight" state="frozen"/>
      <selection pane="topRight" activeCell="B1" sqref="B1"/>
      <selection pane="bottomLeft" activeCell="A2" sqref="A2"/>
      <selection pane="bottomRight" activeCell="AB102" sqref="AB102"/>
    </sheetView>
  </sheetViews>
  <sheetFormatPr baseColWidth="10" defaultRowHeight="15"/>
  <cols>
    <col min="2" max="4" width="10.6640625" style="30"/>
    <col min="5" max="5" width="11.33203125" style="30" customWidth="1"/>
    <col min="6" max="7" width="10.6640625" style="30"/>
    <col min="8" max="8" width="12.88671875" style="30" customWidth="1"/>
    <col min="9" max="9" width="10.6640625" style="30"/>
    <col min="10" max="10" width="10.109375" style="30" customWidth="1"/>
    <col min="22" max="22" width="10" customWidth="1"/>
    <col min="25" max="25" width="10.88671875" customWidth="1"/>
  </cols>
  <sheetData>
    <row r="1" spans="1:27" ht="21.95" customHeight="1">
      <c r="B1" s="170" t="s">
        <v>89</v>
      </c>
      <c r="C1" s="170"/>
      <c r="D1" s="170"/>
      <c r="E1" s="170"/>
      <c r="F1" s="170"/>
      <c r="G1" s="52"/>
      <c r="H1" s="52"/>
      <c r="I1" s="52"/>
      <c r="J1" s="52"/>
      <c r="P1" t="s">
        <v>93</v>
      </c>
      <c r="T1" t="s">
        <v>111</v>
      </c>
      <c r="X1" t="s">
        <v>124</v>
      </c>
    </row>
    <row r="2" spans="1:27" s="6" customFormat="1" ht="75">
      <c r="B2" s="50" t="s">
        <v>106</v>
      </c>
      <c r="C2" s="50" t="s">
        <v>108</v>
      </c>
      <c r="D2" s="50" t="s">
        <v>91</v>
      </c>
      <c r="E2" s="50" t="s">
        <v>92</v>
      </c>
      <c r="F2" s="50" t="s">
        <v>105</v>
      </c>
      <c r="G2" s="50" t="s">
        <v>138</v>
      </c>
      <c r="H2" s="50" t="s">
        <v>140</v>
      </c>
      <c r="I2" s="50" t="s">
        <v>139</v>
      </c>
      <c r="J2" s="50" t="s">
        <v>107</v>
      </c>
      <c r="K2" s="6" t="s">
        <v>286</v>
      </c>
      <c r="L2" s="6" t="s">
        <v>287</v>
      </c>
      <c r="M2" s="6" t="s">
        <v>430</v>
      </c>
      <c r="N2" s="6" t="s">
        <v>431</v>
      </c>
      <c r="P2" s="50" t="s">
        <v>90</v>
      </c>
      <c r="Q2" s="50" t="s">
        <v>91</v>
      </c>
      <c r="R2" s="50" t="s">
        <v>92</v>
      </c>
      <c r="T2" s="50" t="s">
        <v>106</v>
      </c>
      <c r="U2" s="50" t="s">
        <v>91</v>
      </c>
      <c r="V2" s="50" t="s">
        <v>92</v>
      </c>
      <c r="W2" s="6" t="s">
        <v>105</v>
      </c>
      <c r="X2" s="6" t="s">
        <v>105</v>
      </c>
      <c r="Y2" s="6" t="s">
        <v>125</v>
      </c>
      <c r="Z2" s="50" t="s">
        <v>106</v>
      </c>
      <c r="AA2" s="50" t="s">
        <v>108</v>
      </c>
    </row>
    <row r="3" spans="1:27">
      <c r="A3" s="4">
        <v>1913</v>
      </c>
      <c r="B3" s="51">
        <v>0.23328247640666205</v>
      </c>
      <c r="C3" s="51">
        <v>0.23136522369265405</v>
      </c>
      <c r="D3" s="51"/>
      <c r="E3" s="51"/>
      <c r="F3" s="51"/>
      <c r="G3" s="51"/>
      <c r="H3" s="51"/>
      <c r="I3" s="51"/>
      <c r="J3" s="51"/>
      <c r="K3" s="30">
        <v>3.4064626224150081E-2</v>
      </c>
      <c r="L3" s="30"/>
      <c r="M3" s="30"/>
      <c r="N3" s="30"/>
      <c r="P3" s="30">
        <v>0.19597695442106766</v>
      </c>
      <c r="T3" s="30">
        <v>0.46900653610145415</v>
      </c>
      <c r="Z3" s="30">
        <v>8.7709036552904684E-2</v>
      </c>
    </row>
    <row r="4" spans="1:27">
      <c r="A4" s="4">
        <v>1914</v>
      </c>
      <c r="B4" s="51">
        <v>0.22711338461329897</v>
      </c>
      <c r="C4" s="51">
        <v>0.22532074187733986</v>
      </c>
      <c r="D4" s="51"/>
      <c r="E4" s="51"/>
      <c r="F4" s="51"/>
      <c r="G4" s="51"/>
      <c r="H4" s="51"/>
      <c r="I4" s="51"/>
      <c r="J4" s="51"/>
      <c r="K4" s="30">
        <v>3.8070061772141485E-2</v>
      </c>
      <c r="L4" s="30"/>
      <c r="M4" s="30"/>
      <c r="N4" s="30"/>
      <c r="P4" s="30">
        <v>0.19747942647584926</v>
      </c>
      <c r="T4" s="30">
        <v>0.46310617470090365</v>
      </c>
      <c r="Z4" s="30">
        <v>9.3324055255087218E-2</v>
      </c>
    </row>
    <row r="5" spans="1:27">
      <c r="A5" s="4">
        <v>1915</v>
      </c>
      <c r="B5" s="51">
        <v>0.23846078978147769</v>
      </c>
      <c r="C5" s="51">
        <v>0.23668472956700889</v>
      </c>
      <c r="D5" s="51"/>
      <c r="E5" s="51"/>
      <c r="F5" s="51"/>
      <c r="G5" s="51"/>
      <c r="H5" s="51"/>
      <c r="I5" s="51"/>
      <c r="J5" s="51"/>
      <c r="K5" s="30">
        <v>3.8180318192478489E-2</v>
      </c>
      <c r="L5" s="30"/>
      <c r="M5" s="30"/>
      <c r="N5" s="30"/>
      <c r="P5" s="30">
        <v>0.20146552319362632</v>
      </c>
      <c r="T5" s="30">
        <v>0.46336463279209661</v>
      </c>
      <c r="Z5" s="30">
        <v>0.11065259863926749</v>
      </c>
    </row>
    <row r="6" spans="1:27">
      <c r="A6" s="4">
        <v>1916</v>
      </c>
      <c r="B6" s="51">
        <v>0.25628508269732053</v>
      </c>
      <c r="C6" s="51">
        <v>0.25446456341680251</v>
      </c>
      <c r="D6" s="51"/>
      <c r="E6" s="51"/>
      <c r="F6" s="51">
        <v>0.21032349350707746</v>
      </c>
      <c r="G6" s="51">
        <f>F6</f>
        <v>0.21032349350707746</v>
      </c>
      <c r="H6" s="51">
        <v>1</v>
      </c>
      <c r="I6" s="51">
        <f t="shared" ref="I6:I40" si="0">G6*H6^(1/1.5)</f>
        <v>0.21032349350707746</v>
      </c>
      <c r="J6" s="51">
        <f>I6*$B6/$C6</f>
        <v>0.21182821373190647</v>
      </c>
      <c r="K6" s="30">
        <v>4.1234379137680792E-2</v>
      </c>
      <c r="L6" s="30"/>
      <c r="M6" s="30"/>
      <c r="N6" s="30"/>
      <c r="P6" s="30">
        <v>0.20120405137113517</v>
      </c>
      <c r="T6" s="30">
        <v>0.44785739337228359</v>
      </c>
      <c r="Z6" s="30">
        <v>0.11538039815612157</v>
      </c>
    </row>
    <row r="7" spans="1:27">
      <c r="A7" s="4">
        <v>1917</v>
      </c>
      <c r="B7" s="51">
        <v>0.21605509730967043</v>
      </c>
      <c r="C7" s="51">
        <v>0.21417826263021897</v>
      </c>
      <c r="D7" s="51"/>
      <c r="E7" s="51"/>
      <c r="F7" s="51">
        <v>0.1930617677130195</v>
      </c>
      <c r="G7" s="51">
        <f t="shared" ref="G7:G40" si="1">F7</f>
        <v>0.1930617677130195</v>
      </c>
      <c r="H7" s="51">
        <v>1</v>
      </c>
      <c r="I7" s="51">
        <f t="shared" si="0"/>
        <v>0.1930617677130195</v>
      </c>
      <c r="J7" s="51">
        <f t="shared" ref="J7:J40" si="2">I7*$B7/$C7</f>
        <v>0.1947535594778336</v>
      </c>
      <c r="K7" s="30">
        <v>5.3880307216956858E-2</v>
      </c>
      <c r="L7" s="30"/>
      <c r="M7" s="30"/>
      <c r="N7" s="30"/>
      <c r="P7" s="30">
        <v>0.19908511389333183</v>
      </c>
      <c r="T7" s="30">
        <v>0.42363171860185767</v>
      </c>
      <c r="Z7" s="30">
        <v>8.6434572625023687E-2</v>
      </c>
    </row>
    <row r="8" spans="1:27">
      <c r="A8" s="4">
        <v>1918</v>
      </c>
      <c r="B8" s="51">
        <v>0.16991326870644263</v>
      </c>
      <c r="C8" s="51">
        <v>0.16788794054993564</v>
      </c>
      <c r="D8" s="51"/>
      <c r="E8" s="51"/>
      <c r="F8" s="51">
        <v>0.2001935012818723</v>
      </c>
      <c r="G8" s="51">
        <f t="shared" si="1"/>
        <v>0.2001935012818723</v>
      </c>
      <c r="H8" s="51">
        <v>1</v>
      </c>
      <c r="I8" s="51">
        <f t="shared" si="0"/>
        <v>0.2001935012818723</v>
      </c>
      <c r="J8" s="51">
        <f t="shared" si="2"/>
        <v>0.2026085498765943</v>
      </c>
      <c r="K8" s="30">
        <v>5.2056895894139948E-2</v>
      </c>
      <c r="L8" s="30"/>
      <c r="M8" s="30"/>
      <c r="N8" s="30"/>
      <c r="P8" s="30">
        <v>0.19538049585696338</v>
      </c>
      <c r="T8" s="30">
        <v>0.38760610576717236</v>
      </c>
      <c r="Z8" s="30">
        <v>6.1265399283134708E-2</v>
      </c>
    </row>
    <row r="9" spans="1:27">
      <c r="A9" s="4">
        <v>1919</v>
      </c>
      <c r="B9" s="51">
        <v>0.1770799972832135</v>
      </c>
      <c r="C9" s="51">
        <v>0.17494940133019976</v>
      </c>
      <c r="D9" s="51"/>
      <c r="E9" s="51"/>
      <c r="F9" s="51">
        <v>0.22391072618485405</v>
      </c>
      <c r="G9" s="51">
        <f t="shared" si="1"/>
        <v>0.22391072618485405</v>
      </c>
      <c r="H9" s="51">
        <v>1</v>
      </c>
      <c r="I9" s="51">
        <f t="shared" si="0"/>
        <v>0.22391072618485405</v>
      </c>
      <c r="J9" s="51">
        <f t="shared" si="2"/>
        <v>0.22663759054345456</v>
      </c>
      <c r="K9" s="30">
        <v>5.39996334719402E-2</v>
      </c>
      <c r="L9" s="30"/>
      <c r="M9" s="30"/>
      <c r="N9" s="30"/>
      <c r="P9" s="30">
        <v>0.18181004862442707</v>
      </c>
      <c r="T9" s="30">
        <v>0.41596559520171716</v>
      </c>
      <c r="Z9" s="30">
        <v>5.9409058924631754E-2</v>
      </c>
    </row>
    <row r="10" spans="1:27">
      <c r="A10" s="4">
        <v>1920</v>
      </c>
      <c r="B10" s="51">
        <v>0.13918518498828281</v>
      </c>
      <c r="C10" s="51">
        <v>0.13701916348099993</v>
      </c>
      <c r="D10" s="51"/>
      <c r="E10" s="51"/>
      <c r="F10" s="51">
        <v>0.2035975724370869</v>
      </c>
      <c r="G10" s="51">
        <f t="shared" si="1"/>
        <v>0.2035975724370869</v>
      </c>
      <c r="H10" s="51">
        <v>1</v>
      </c>
      <c r="I10" s="51">
        <f t="shared" si="0"/>
        <v>0.2035975724370869</v>
      </c>
      <c r="J10" s="51">
        <f t="shared" si="2"/>
        <v>0.20681607640051583</v>
      </c>
      <c r="K10" s="30">
        <v>4.2951033559093639E-2</v>
      </c>
      <c r="L10" s="30"/>
      <c r="M10" s="30"/>
      <c r="N10" s="30"/>
      <c r="P10" s="30">
        <v>0.19889215893310253</v>
      </c>
      <c r="T10" s="30">
        <v>0.37282984622669935</v>
      </c>
      <c r="Z10" s="30">
        <v>3.9530466861982597E-2</v>
      </c>
    </row>
    <row r="11" spans="1:27">
      <c r="A11" s="4">
        <v>1921</v>
      </c>
      <c r="B11" s="51">
        <v>0.14810595866851911</v>
      </c>
      <c r="C11" s="51">
        <v>0.14625061003449275</v>
      </c>
      <c r="D11" s="51"/>
      <c r="E11" s="51"/>
      <c r="F11" s="51">
        <v>0.17538132687475763</v>
      </c>
      <c r="G11" s="51">
        <f t="shared" si="1"/>
        <v>0.17538132687475763</v>
      </c>
      <c r="H11" s="51">
        <v>1</v>
      </c>
      <c r="I11" s="51">
        <f t="shared" si="0"/>
        <v>0.17538132687475763</v>
      </c>
      <c r="J11" s="51">
        <f t="shared" si="2"/>
        <v>0.177606230450709</v>
      </c>
      <c r="K11" s="30">
        <v>4.1687596150210754E-2</v>
      </c>
      <c r="L11" s="30"/>
      <c r="M11" s="30"/>
      <c r="N11" s="30"/>
      <c r="P11" s="30">
        <v>0.20107189018675309</v>
      </c>
      <c r="T11" s="30">
        <v>0.38303504358082197</v>
      </c>
      <c r="Z11" s="30">
        <v>4.1194942933659072E-2</v>
      </c>
    </row>
    <row r="12" spans="1:27">
      <c r="A12" s="4">
        <v>1922</v>
      </c>
      <c r="B12" s="51">
        <v>0.17106730527479527</v>
      </c>
      <c r="C12" s="51">
        <v>0.1692083417464561</v>
      </c>
      <c r="D12" s="51"/>
      <c r="E12" s="51"/>
      <c r="F12" s="51">
        <v>0.17554727402142212</v>
      </c>
      <c r="G12" s="51">
        <f t="shared" si="1"/>
        <v>0.17554727402142212</v>
      </c>
      <c r="H12" s="51">
        <v>1</v>
      </c>
      <c r="I12" s="51">
        <f t="shared" si="0"/>
        <v>0.17554727402142212</v>
      </c>
      <c r="J12" s="51">
        <f t="shared" si="2"/>
        <v>0.17747587858392161</v>
      </c>
      <c r="K12" s="30">
        <v>4.6244883535989989E-2</v>
      </c>
      <c r="L12" s="30"/>
      <c r="M12" s="30"/>
      <c r="N12" s="30"/>
      <c r="P12" s="30">
        <v>0.19063480021068635</v>
      </c>
      <c r="T12" s="30">
        <v>0.41339164077807483</v>
      </c>
      <c r="Z12" s="30">
        <v>5.4625186473964055E-2</v>
      </c>
    </row>
    <row r="13" spans="1:27">
      <c r="A13" s="4">
        <v>1923</v>
      </c>
      <c r="B13" s="51">
        <v>0.14575440615545215</v>
      </c>
      <c r="C13" s="51">
        <v>0.14384077945302964</v>
      </c>
      <c r="D13" s="51"/>
      <c r="E13" s="51"/>
      <c r="F13" s="51">
        <v>0.1779831901669536</v>
      </c>
      <c r="G13" s="51">
        <f t="shared" si="1"/>
        <v>0.1779831901669536</v>
      </c>
      <c r="H13" s="51">
        <v>1</v>
      </c>
      <c r="I13" s="51">
        <f t="shared" si="0"/>
        <v>0.1779831901669536</v>
      </c>
      <c r="J13" s="51">
        <f t="shared" si="2"/>
        <v>0.18035104013676725</v>
      </c>
      <c r="K13" s="30">
        <v>3.6958387730117677E-2</v>
      </c>
      <c r="L13" s="30"/>
      <c r="M13" s="30"/>
      <c r="N13" s="30"/>
      <c r="P13" s="30">
        <v>0.18772245394459852</v>
      </c>
      <c r="T13" s="30">
        <v>0.36750258573504874</v>
      </c>
      <c r="Z13" s="30">
        <v>4.4733156986329181E-2</v>
      </c>
    </row>
    <row r="14" spans="1:27">
      <c r="A14" s="4">
        <v>1924</v>
      </c>
      <c r="B14" s="51">
        <v>0.15866579207855155</v>
      </c>
      <c r="C14" s="51">
        <v>0.15683212538384583</v>
      </c>
      <c r="D14" s="51"/>
      <c r="E14" s="51"/>
      <c r="F14" s="51">
        <v>0.18995039106969278</v>
      </c>
      <c r="G14" s="51">
        <f t="shared" si="1"/>
        <v>0.18995039106969278</v>
      </c>
      <c r="H14" s="51">
        <v>1</v>
      </c>
      <c r="I14" s="51">
        <f t="shared" si="0"/>
        <v>0.18995039106969278</v>
      </c>
      <c r="J14" s="51">
        <f t="shared" si="2"/>
        <v>0.19217127346160287</v>
      </c>
      <c r="K14" s="30">
        <v>3.9830946856371667E-2</v>
      </c>
      <c r="L14" s="30"/>
      <c r="M14" s="30"/>
      <c r="N14" s="30"/>
      <c r="P14" s="30">
        <v>0.17531115096567906</v>
      </c>
      <c r="T14" s="30">
        <v>0.3871896891003293</v>
      </c>
      <c r="Z14" s="30">
        <v>4.9227382787369225E-2</v>
      </c>
    </row>
    <row r="15" spans="1:27">
      <c r="A15" s="4">
        <v>1925</v>
      </c>
      <c r="B15" s="51">
        <v>0.17602913752365162</v>
      </c>
      <c r="C15" s="51">
        <v>0.17411637328674939</v>
      </c>
      <c r="D15" s="51"/>
      <c r="E15" s="51"/>
      <c r="F15" s="51">
        <v>0.18454118261476538</v>
      </c>
      <c r="G15" s="51">
        <f t="shared" si="1"/>
        <v>0.18454118261476538</v>
      </c>
      <c r="H15" s="51">
        <v>1</v>
      </c>
      <c r="I15" s="51">
        <f t="shared" si="0"/>
        <v>0.18454118261476538</v>
      </c>
      <c r="J15" s="51">
        <f t="shared" si="2"/>
        <v>0.18656846912250719</v>
      </c>
      <c r="K15" s="30">
        <v>4.1362720967638614E-2</v>
      </c>
      <c r="L15" s="30"/>
      <c r="M15" s="30"/>
      <c r="N15" s="30"/>
      <c r="P15" s="30">
        <v>0.16710565853005588</v>
      </c>
      <c r="T15" s="30">
        <v>0.42004333637374391</v>
      </c>
      <c r="Z15" s="30">
        <v>6.0831635840702267E-2</v>
      </c>
    </row>
    <row r="16" spans="1:27">
      <c r="A16" s="4">
        <v>1926</v>
      </c>
      <c r="B16" s="51">
        <v>0.18958212259611312</v>
      </c>
      <c r="C16" s="51">
        <v>0.18761057537632539</v>
      </c>
      <c r="D16" s="51"/>
      <c r="E16" s="51"/>
      <c r="F16" s="51">
        <v>0.18409556282227008</v>
      </c>
      <c r="G16" s="51">
        <f t="shared" si="1"/>
        <v>0.18409556282227008</v>
      </c>
      <c r="H16" s="51">
        <v>1</v>
      </c>
      <c r="I16" s="51">
        <f t="shared" si="0"/>
        <v>0.18409556282227008</v>
      </c>
      <c r="J16" s="51">
        <f t="shared" si="2"/>
        <v>0.18603017175531908</v>
      </c>
      <c r="K16" s="30">
        <v>4.2300880890945469E-2</v>
      </c>
      <c r="L16" s="30"/>
      <c r="M16" s="30"/>
      <c r="N16" s="30"/>
      <c r="P16" s="30">
        <v>0.15773113695472729</v>
      </c>
      <c r="T16" s="30">
        <v>0.43615785891669551</v>
      </c>
      <c r="Z16" s="30">
        <v>6.8137210309692012E-2</v>
      </c>
    </row>
    <row r="17" spans="1:26">
      <c r="A17" s="4">
        <v>1927</v>
      </c>
      <c r="B17" s="51">
        <v>0.20673353897819888</v>
      </c>
      <c r="C17" s="51">
        <v>0.20461738805299345</v>
      </c>
      <c r="D17" s="51"/>
      <c r="E17" s="51"/>
      <c r="F17" s="51">
        <v>0.21276796168152778</v>
      </c>
      <c r="G17" s="51">
        <f t="shared" si="1"/>
        <v>0.21276796168152778</v>
      </c>
      <c r="H17" s="51">
        <v>1</v>
      </c>
      <c r="I17" s="51">
        <f t="shared" si="0"/>
        <v>0.21276796168152778</v>
      </c>
      <c r="J17" s="51">
        <f t="shared" si="2"/>
        <v>0.21496840575546849</v>
      </c>
      <c r="K17" s="30">
        <v>4.2105352815736255E-2</v>
      </c>
      <c r="L17" s="30"/>
      <c r="M17" s="30"/>
      <c r="N17" s="30"/>
      <c r="P17" s="30">
        <v>0.14755577606330039</v>
      </c>
      <c r="T17" s="30">
        <v>0.46016591037988713</v>
      </c>
      <c r="Z17" s="30">
        <v>7.5929630607576362E-2</v>
      </c>
    </row>
    <row r="18" spans="1:26">
      <c r="A18" s="4">
        <v>1928</v>
      </c>
      <c r="B18" s="51">
        <v>0.23414550143942511</v>
      </c>
      <c r="C18" s="51">
        <v>0.23187003529380212</v>
      </c>
      <c r="D18" s="51"/>
      <c r="E18" s="51"/>
      <c r="F18" s="51">
        <v>0.19703247120687042</v>
      </c>
      <c r="G18" s="51">
        <f t="shared" si="1"/>
        <v>0.19703247120687042</v>
      </c>
      <c r="H18" s="51">
        <v>1</v>
      </c>
      <c r="I18" s="51">
        <f t="shared" si="0"/>
        <v>0.19703247120687042</v>
      </c>
      <c r="J18" s="51">
        <f t="shared" si="2"/>
        <v>0.1989660574818351</v>
      </c>
      <c r="K18" s="30">
        <v>4.206955933686362E-2</v>
      </c>
      <c r="L18" s="30"/>
      <c r="M18" s="30"/>
      <c r="N18" s="30"/>
      <c r="P18" s="30">
        <v>0.14564292178225724</v>
      </c>
      <c r="T18" s="30">
        <v>0.48767747817150886</v>
      </c>
      <c r="Z18" s="30">
        <v>9.0691295307512632E-2</v>
      </c>
    </row>
    <row r="19" spans="1:26">
      <c r="A19" s="4">
        <v>1929</v>
      </c>
      <c r="B19" s="51">
        <v>0.24319366031412501</v>
      </c>
      <c r="C19" s="51">
        <v>0.24091574850443823</v>
      </c>
      <c r="D19" s="51"/>
      <c r="E19" s="51"/>
      <c r="F19" s="51">
        <v>0.20803988296610507</v>
      </c>
      <c r="G19" s="51">
        <f t="shared" si="1"/>
        <v>0.20803988296610507</v>
      </c>
      <c r="H19" s="51">
        <v>1</v>
      </c>
      <c r="I19" s="51">
        <f t="shared" si="0"/>
        <v>0.20803988296610507</v>
      </c>
      <c r="J19" s="51">
        <f t="shared" si="2"/>
        <v>0.21000694617901752</v>
      </c>
      <c r="K19" s="30">
        <v>4.3275442962040819E-2</v>
      </c>
      <c r="L19" s="30"/>
      <c r="M19" s="30"/>
      <c r="N19" s="30"/>
      <c r="P19" s="30">
        <v>0.14601602178550044</v>
      </c>
      <c r="T19" s="30">
        <v>0.48886108080753227</v>
      </c>
      <c r="Z19" s="30">
        <v>0.10128111044463146</v>
      </c>
    </row>
    <row r="20" spans="1:26">
      <c r="A20" s="4">
        <v>1930</v>
      </c>
      <c r="B20" s="51">
        <v>0.19385823361060925</v>
      </c>
      <c r="C20" s="51">
        <v>0.19157777025684447</v>
      </c>
      <c r="D20" s="51"/>
      <c r="E20" s="51"/>
      <c r="F20" s="51">
        <v>0.22854969528269478</v>
      </c>
      <c r="G20" s="51">
        <f t="shared" si="1"/>
        <v>0.22854969528269478</v>
      </c>
      <c r="H20" s="51">
        <v>1</v>
      </c>
      <c r="I20" s="51">
        <f t="shared" si="0"/>
        <v>0.22854969528269478</v>
      </c>
      <c r="J20" s="51">
        <f t="shared" si="2"/>
        <v>0.23127025729731437</v>
      </c>
      <c r="K20" s="30">
        <v>3.8296097791158369E-2</v>
      </c>
      <c r="L20" s="30"/>
      <c r="M20" s="30"/>
      <c r="N20" s="30"/>
      <c r="P20" s="30">
        <v>0.1413013302209718</v>
      </c>
      <c r="T20" s="30">
        <v>0.44312691251956776</v>
      </c>
      <c r="Z20" s="30">
        <v>7.189964647010981E-2</v>
      </c>
    </row>
    <row r="21" spans="1:26">
      <c r="A21" s="4">
        <v>1931</v>
      </c>
      <c r="B21" s="51">
        <v>0.15884831694871271</v>
      </c>
      <c r="C21" s="51">
        <v>0.15686511428197539</v>
      </c>
      <c r="D21" s="51"/>
      <c r="E21" s="51"/>
      <c r="F21" s="51">
        <v>0.18772936559326778</v>
      </c>
      <c r="G21" s="51">
        <f t="shared" si="1"/>
        <v>0.18772936559326778</v>
      </c>
      <c r="H21" s="51">
        <v>1</v>
      </c>
      <c r="I21" s="51">
        <f t="shared" si="0"/>
        <v>0.18772936559326778</v>
      </c>
      <c r="J21" s="51">
        <f t="shared" si="2"/>
        <v>0.19010277653408555</v>
      </c>
      <c r="K21" s="30">
        <v>4.1727782448382086E-2</v>
      </c>
      <c r="L21" s="30"/>
      <c r="M21" s="30"/>
      <c r="N21" s="30"/>
      <c r="P21" s="30">
        <v>0.14381810747357104</v>
      </c>
      <c r="T21" s="30">
        <v>0.39541206704347281</v>
      </c>
      <c r="Z21" s="30">
        <v>5.4862839317374838E-2</v>
      </c>
    </row>
    <row r="22" spans="1:26">
      <c r="A22" s="4">
        <v>1932</v>
      </c>
      <c r="B22" s="51">
        <v>0.16443584566868286</v>
      </c>
      <c r="C22" s="51">
        <v>0.16289397215601115</v>
      </c>
      <c r="D22" s="51"/>
      <c r="E22" s="51"/>
      <c r="F22" s="51">
        <v>0.14682046954465383</v>
      </c>
      <c r="G22" s="51">
        <f t="shared" si="1"/>
        <v>0.14682046954465383</v>
      </c>
      <c r="H22" s="51">
        <v>1</v>
      </c>
      <c r="I22" s="51">
        <f t="shared" si="0"/>
        <v>0.14682046954465383</v>
      </c>
      <c r="J22" s="51">
        <f t="shared" si="2"/>
        <v>0.14821019925725556</v>
      </c>
      <c r="K22" s="30">
        <v>5.6056015151172596E-2</v>
      </c>
      <c r="L22" s="30"/>
      <c r="M22" s="30"/>
      <c r="N22" s="30"/>
      <c r="P22" s="30">
        <v>0.13975965464822748</v>
      </c>
      <c r="T22" s="30">
        <v>0.3908298553879338</v>
      </c>
      <c r="Z22" s="30">
        <v>4.8795561800181679E-2</v>
      </c>
    </row>
    <row r="23" spans="1:26">
      <c r="A23" s="4">
        <v>1933</v>
      </c>
      <c r="B23" s="51">
        <v>0.18314846021306289</v>
      </c>
      <c r="C23" s="51">
        <v>0.18168260387907151</v>
      </c>
      <c r="D23" s="51"/>
      <c r="E23" s="51"/>
      <c r="F23" s="51">
        <v>0.16276816486333748</v>
      </c>
      <c r="G23" s="51">
        <f t="shared" si="1"/>
        <v>0.16276816486333748</v>
      </c>
      <c r="H23" s="51">
        <v>1</v>
      </c>
      <c r="I23" s="51">
        <f t="shared" si="0"/>
        <v>0.16276816486333748</v>
      </c>
      <c r="J23" s="51">
        <f t="shared" si="2"/>
        <v>0.1640814152260188</v>
      </c>
      <c r="K23" s="30">
        <v>5.5036583586653261E-2</v>
      </c>
      <c r="L23" s="30"/>
      <c r="M23" s="30"/>
      <c r="N23" s="30"/>
      <c r="P23" s="30">
        <v>0.14329570462493113</v>
      </c>
      <c r="T23" s="30">
        <v>0.41234612613569821</v>
      </c>
      <c r="Z23" s="30">
        <v>6.1864393164222611E-2</v>
      </c>
    </row>
    <row r="24" spans="1:26">
      <c r="A24" s="4">
        <v>1934</v>
      </c>
      <c r="B24" s="51">
        <v>0.1814531416173466</v>
      </c>
      <c r="C24" s="51">
        <v>0.17992591533943406</v>
      </c>
      <c r="D24" s="51"/>
      <c r="E24" s="51"/>
      <c r="F24" s="51">
        <v>0.14938467130710367</v>
      </c>
      <c r="G24" s="51">
        <f t="shared" si="1"/>
        <v>0.14938467130710367</v>
      </c>
      <c r="H24" s="51">
        <v>1</v>
      </c>
      <c r="I24" s="51">
        <f t="shared" si="0"/>
        <v>0.14938467130710367</v>
      </c>
      <c r="J24" s="51">
        <f t="shared" si="2"/>
        <v>0.15065266094109908</v>
      </c>
      <c r="K24" s="30">
        <v>4.971927795254668E-2</v>
      </c>
      <c r="L24" s="30"/>
      <c r="M24" s="30"/>
      <c r="N24" s="30"/>
      <c r="P24" s="30">
        <v>0.15774941845908241</v>
      </c>
      <c r="T24" s="30">
        <v>0.41944427083393832</v>
      </c>
      <c r="Z24" s="30">
        <v>5.8287273487929621E-2</v>
      </c>
    </row>
    <row r="25" spans="1:26">
      <c r="A25" s="4">
        <v>1935</v>
      </c>
      <c r="B25" s="51">
        <v>0.1804657188363383</v>
      </c>
      <c r="C25" s="51">
        <v>0.17878135307282303</v>
      </c>
      <c r="D25" s="51"/>
      <c r="E25" s="51"/>
      <c r="F25" s="51">
        <v>0.14980726930283697</v>
      </c>
      <c r="G25" s="51">
        <f t="shared" si="1"/>
        <v>0.14980726930283697</v>
      </c>
      <c r="H25" s="51">
        <v>1</v>
      </c>
      <c r="I25" s="51">
        <f t="shared" si="0"/>
        <v>0.14980726930283697</v>
      </c>
      <c r="J25" s="51">
        <f t="shared" si="2"/>
        <v>0.15121865942380014</v>
      </c>
      <c r="K25" s="30">
        <v>4.483707610428786E-2</v>
      </c>
      <c r="L25" s="30"/>
      <c r="M25" s="30"/>
      <c r="N25" s="30"/>
      <c r="P25" s="30">
        <v>0.1696493467476955</v>
      </c>
      <c r="T25" s="30">
        <v>0.41452519878109362</v>
      </c>
      <c r="Z25" s="30">
        <v>5.7920805708409663E-2</v>
      </c>
    </row>
    <row r="26" spans="1:26">
      <c r="A26" s="4">
        <v>1936</v>
      </c>
      <c r="B26" s="51">
        <v>0.18673899425090731</v>
      </c>
      <c r="C26" s="51">
        <v>0.18482041393723625</v>
      </c>
      <c r="D26" s="51"/>
      <c r="E26" s="51"/>
      <c r="F26" s="51">
        <v>0.16633205294283657</v>
      </c>
      <c r="G26" s="51">
        <f t="shared" si="1"/>
        <v>0.16633205294283657</v>
      </c>
      <c r="H26" s="51">
        <v>1</v>
      </c>
      <c r="I26" s="51">
        <f t="shared" si="0"/>
        <v>0.16633205294283657</v>
      </c>
      <c r="J26" s="51">
        <f t="shared" si="2"/>
        <v>0.16805870962274741</v>
      </c>
      <c r="K26" s="30">
        <v>3.6939489450291199E-2</v>
      </c>
      <c r="L26" s="30"/>
      <c r="M26" s="30"/>
      <c r="N26" s="30"/>
      <c r="P26" s="30">
        <v>0.16613606736260278</v>
      </c>
      <c r="T26" s="30">
        <v>0.43974621271127889</v>
      </c>
      <c r="Z26" s="30">
        <v>5.6086007388792637E-2</v>
      </c>
    </row>
    <row r="27" spans="1:26">
      <c r="A27" s="4">
        <v>1937</v>
      </c>
      <c r="B27" s="51">
        <v>0.18744953687046892</v>
      </c>
      <c r="C27" s="51">
        <v>0.18571040835813551</v>
      </c>
      <c r="D27" s="51"/>
      <c r="E27" s="51"/>
      <c r="F27" s="51">
        <v>0.14218218987945735</v>
      </c>
      <c r="G27" s="51">
        <f t="shared" si="1"/>
        <v>0.14218218987945735</v>
      </c>
      <c r="H27" s="51">
        <v>1</v>
      </c>
      <c r="I27" s="51">
        <f t="shared" si="0"/>
        <v>0.14218218987945735</v>
      </c>
      <c r="J27" s="51">
        <f t="shared" si="2"/>
        <v>0.1435136882190039</v>
      </c>
      <c r="K27" s="30">
        <v>3.8129339732059439E-2</v>
      </c>
      <c r="L27" s="30"/>
      <c r="M27" s="30"/>
      <c r="N27" s="30"/>
      <c r="P27" s="30">
        <v>0.18292277860063344</v>
      </c>
      <c r="T27" s="30">
        <v>0.44693686827129481</v>
      </c>
      <c r="Z27" s="30">
        <v>5.8731276881940533E-2</v>
      </c>
    </row>
    <row r="28" spans="1:26">
      <c r="A28" s="4">
        <v>1938</v>
      </c>
      <c r="B28" s="51">
        <v>0.1656995658941561</v>
      </c>
      <c r="C28" s="51">
        <v>0.16409045216872084</v>
      </c>
      <c r="D28" s="51"/>
      <c r="E28" s="51"/>
      <c r="F28" s="51">
        <v>0.14132549295409963</v>
      </c>
      <c r="G28" s="51">
        <f t="shared" si="1"/>
        <v>0.14132549295409963</v>
      </c>
      <c r="H28" s="51">
        <v>1</v>
      </c>
      <c r="I28" s="51">
        <f t="shared" si="0"/>
        <v>0.14132549295409963</v>
      </c>
      <c r="J28" s="51">
        <f t="shared" si="2"/>
        <v>0.14271136755838509</v>
      </c>
      <c r="K28" s="30">
        <v>3.5579380595681345E-2</v>
      </c>
      <c r="L28" s="30"/>
      <c r="M28" s="30"/>
      <c r="N28" s="30"/>
      <c r="P28" s="30">
        <v>0.18664214275488267</v>
      </c>
      <c r="T28" s="30">
        <v>0.4073729946692321</v>
      </c>
      <c r="Z28" s="30">
        <v>5.9853588966480173E-2</v>
      </c>
    </row>
    <row r="29" spans="1:26">
      <c r="A29" s="4">
        <v>1939</v>
      </c>
      <c r="B29" s="51">
        <v>0.16604431004219217</v>
      </c>
      <c r="C29" s="51">
        <v>0.16434969895344731</v>
      </c>
      <c r="D29" s="51"/>
      <c r="E29" s="51"/>
      <c r="F29" s="51">
        <v>0.13183532155900107</v>
      </c>
      <c r="G29" s="51">
        <f t="shared" si="1"/>
        <v>0.13183532155900107</v>
      </c>
      <c r="H29" s="51">
        <v>1</v>
      </c>
      <c r="I29" s="51">
        <f t="shared" si="0"/>
        <v>0.13183532155900107</v>
      </c>
      <c r="J29" s="51">
        <f t="shared" si="2"/>
        <v>0.13319467663676979</v>
      </c>
      <c r="K29" s="30">
        <v>3.5560088839140414E-2</v>
      </c>
      <c r="L29" s="30"/>
      <c r="M29" s="30"/>
      <c r="N29" s="30"/>
      <c r="P29" s="30">
        <v>0.18392395931317784</v>
      </c>
      <c r="T29" s="30">
        <v>0.41798983494821174</v>
      </c>
      <c r="Z29" s="30">
        <v>5.2200781136248868E-2</v>
      </c>
    </row>
    <row r="30" spans="1:26">
      <c r="A30" s="4">
        <v>1940</v>
      </c>
      <c r="B30" s="51">
        <v>0.15115523455554858</v>
      </c>
      <c r="C30" s="51">
        <v>0.14963967998795541</v>
      </c>
      <c r="D30" s="51"/>
      <c r="E30" s="51"/>
      <c r="F30" s="51">
        <v>0.1242309018593872</v>
      </c>
      <c r="G30" s="51">
        <f t="shared" si="1"/>
        <v>0.1242309018593872</v>
      </c>
      <c r="H30" s="51">
        <v>1</v>
      </c>
      <c r="I30" s="51">
        <f t="shared" si="0"/>
        <v>0.1242309018593872</v>
      </c>
      <c r="J30" s="51">
        <f t="shared" si="2"/>
        <v>0.12548911566179824</v>
      </c>
      <c r="K30" s="30">
        <v>2.972195989590758E-2</v>
      </c>
      <c r="L30" s="30"/>
      <c r="M30" s="30"/>
      <c r="N30" s="30"/>
      <c r="P30" s="30">
        <v>0.21407968368225494</v>
      </c>
      <c r="T30" s="30">
        <v>0.38774156274859789</v>
      </c>
      <c r="Z30" s="30">
        <v>4.9063514689929442E-2</v>
      </c>
    </row>
    <row r="31" spans="1:26">
      <c r="A31" s="4">
        <v>1941</v>
      </c>
      <c r="B31" s="51">
        <v>0.13023435911040884</v>
      </c>
      <c r="C31" s="51">
        <v>0.12889204688390446</v>
      </c>
      <c r="D31" s="51"/>
      <c r="E31" s="51"/>
      <c r="F31" s="51">
        <v>0.12347145713548077</v>
      </c>
      <c r="G31" s="51">
        <f t="shared" si="1"/>
        <v>0.12347145713548077</v>
      </c>
      <c r="H31" s="51">
        <v>1</v>
      </c>
      <c r="I31" s="51">
        <f t="shared" si="0"/>
        <v>0.12347145713548077</v>
      </c>
      <c r="J31" s="51">
        <f t="shared" si="2"/>
        <v>0.12475731805975139</v>
      </c>
      <c r="K31" s="30">
        <v>2.7062579335784473E-2</v>
      </c>
      <c r="L31" s="30"/>
      <c r="M31" s="30"/>
      <c r="N31" s="30"/>
      <c r="P31" s="30">
        <v>0.24018335479048036</v>
      </c>
      <c r="T31" s="30">
        <v>0.35535981754602558</v>
      </c>
      <c r="Z31" s="30">
        <v>4.1589082107464113E-2</v>
      </c>
    </row>
    <row r="32" spans="1:26">
      <c r="A32" s="4">
        <v>1942</v>
      </c>
      <c r="B32" s="51">
        <v>0.12406570800557849</v>
      </c>
      <c r="C32" s="51">
        <v>0.12273810799240577</v>
      </c>
      <c r="D32" s="51"/>
      <c r="E32" s="51"/>
      <c r="F32" s="51">
        <v>0.11312962745480268</v>
      </c>
      <c r="G32" s="51">
        <f t="shared" si="1"/>
        <v>0.11312962745480268</v>
      </c>
      <c r="H32" s="51">
        <v>1</v>
      </c>
      <c r="I32" s="51">
        <f t="shared" si="0"/>
        <v>0.11312962745480268</v>
      </c>
      <c r="J32" s="51">
        <f t="shared" si="2"/>
        <v>0.11435329708240126</v>
      </c>
      <c r="K32" s="30">
        <v>2.9183939172430742E-2</v>
      </c>
      <c r="L32" s="30"/>
      <c r="M32" s="30"/>
      <c r="N32" s="30"/>
      <c r="P32" s="30">
        <v>0.25758082223327228</v>
      </c>
      <c r="T32" s="30">
        <v>0.35001571229891237</v>
      </c>
      <c r="Z32" s="30">
        <v>3.5663017524454929E-2</v>
      </c>
    </row>
    <row r="33" spans="1:26">
      <c r="A33" s="4">
        <v>1943</v>
      </c>
      <c r="B33" s="51">
        <v>0.11877606818113808</v>
      </c>
      <c r="C33" s="51">
        <v>0.11733153322767086</v>
      </c>
      <c r="D33" s="51"/>
      <c r="E33" s="51"/>
      <c r="F33" s="51">
        <v>0.10962283491939397</v>
      </c>
      <c r="G33" s="51">
        <f t="shared" si="1"/>
        <v>0.10962283491939397</v>
      </c>
      <c r="H33" s="51">
        <v>1</v>
      </c>
      <c r="I33" s="51">
        <f t="shared" si="0"/>
        <v>0.10962283491939397</v>
      </c>
      <c r="J33" s="51">
        <f t="shared" si="2"/>
        <v>0.11097246372235148</v>
      </c>
      <c r="K33" s="30">
        <v>3.2830774944123571E-2</v>
      </c>
      <c r="L33" s="30"/>
      <c r="M33" s="30"/>
      <c r="N33" s="30"/>
      <c r="P33" s="30">
        <v>0.2539797888873091</v>
      </c>
      <c r="T33" s="30">
        <v>0.35192826472884453</v>
      </c>
      <c r="Z33" s="30">
        <v>3.0367816538168776E-2</v>
      </c>
    </row>
    <row r="34" spans="1:26">
      <c r="A34" s="4">
        <v>1944</v>
      </c>
      <c r="B34" s="51">
        <v>0.10656666968583349</v>
      </c>
      <c r="C34" s="51">
        <v>0.10505778242470955</v>
      </c>
      <c r="D34" s="51"/>
      <c r="E34" s="51"/>
      <c r="F34" s="51">
        <v>0.11397754172372794</v>
      </c>
      <c r="G34" s="51">
        <f t="shared" si="1"/>
        <v>0.11397754172372794</v>
      </c>
      <c r="H34" s="51">
        <v>1</v>
      </c>
      <c r="I34" s="51">
        <f t="shared" si="0"/>
        <v>0.11397754172372794</v>
      </c>
      <c r="J34" s="51">
        <f t="shared" si="2"/>
        <v>0.11561453859146981</v>
      </c>
      <c r="K34" s="30">
        <v>3.5508142365776943E-2</v>
      </c>
      <c r="L34" s="30"/>
      <c r="M34" s="30"/>
      <c r="N34" s="30"/>
      <c r="P34" s="30">
        <v>0.27482342701683671</v>
      </c>
      <c r="T34" s="30">
        <v>0.32601556580954544</v>
      </c>
      <c r="Z34" s="30">
        <v>3.0408358243158573E-2</v>
      </c>
    </row>
    <row r="35" spans="1:26">
      <c r="A35" s="4">
        <v>1945</v>
      </c>
      <c r="B35" s="51">
        <v>0.10474162340509068</v>
      </c>
      <c r="C35" s="51">
        <v>0.10313572814027272</v>
      </c>
      <c r="D35" s="51"/>
      <c r="E35" s="51"/>
      <c r="F35" s="51">
        <v>0.1054041021601055</v>
      </c>
      <c r="G35" s="51">
        <f t="shared" si="1"/>
        <v>0.1054041021601055</v>
      </c>
      <c r="H35" s="51">
        <v>1</v>
      </c>
      <c r="I35" s="51">
        <f t="shared" si="0"/>
        <v>0.1054041021601055</v>
      </c>
      <c r="J35" s="51">
        <f t="shared" si="2"/>
        <v>0.10704531759149397</v>
      </c>
      <c r="K35" s="30">
        <v>3.7228512747631552E-2</v>
      </c>
      <c r="L35" s="30"/>
      <c r="M35" s="30"/>
      <c r="N35" s="30"/>
      <c r="P35" s="30">
        <v>0.26954073310740312</v>
      </c>
      <c r="T35" s="30">
        <v>0.32819209995827786</v>
      </c>
      <c r="Z35" s="30">
        <v>2.8042803377720801E-2</v>
      </c>
    </row>
    <row r="36" spans="1:26">
      <c r="A36" s="4">
        <v>1946</v>
      </c>
      <c r="B36" s="51">
        <v>9.7320141696458862E-2</v>
      </c>
      <c r="C36" s="51">
        <v>9.573995472816213E-2</v>
      </c>
      <c r="D36" s="51"/>
      <c r="E36" s="51"/>
      <c r="F36" s="51">
        <v>0.10280996648076927</v>
      </c>
      <c r="G36" s="51">
        <f t="shared" si="1"/>
        <v>0.10280996648076927</v>
      </c>
      <c r="H36" s="51">
        <v>1</v>
      </c>
      <c r="I36" s="51">
        <f t="shared" si="0"/>
        <v>0.10280996648076927</v>
      </c>
      <c r="J36" s="51">
        <f t="shared" si="2"/>
        <v>0.10450684392034203</v>
      </c>
      <c r="K36" s="30">
        <v>3.2335135464088116E-2</v>
      </c>
      <c r="L36" s="30"/>
      <c r="M36" s="30"/>
      <c r="N36" s="30"/>
      <c r="P36" s="30">
        <v>0.27260954018029526</v>
      </c>
      <c r="T36" s="30">
        <v>0.30715498832899746</v>
      </c>
      <c r="Z36" s="30">
        <v>2.9564064945457259E-2</v>
      </c>
    </row>
    <row r="37" spans="1:26">
      <c r="A37" s="4">
        <v>1947</v>
      </c>
      <c r="B37" s="51">
        <v>9.6464524607844646E-2</v>
      </c>
      <c r="C37" s="51">
        <v>9.5033194836430232E-2</v>
      </c>
      <c r="D37" s="51"/>
      <c r="E37" s="51"/>
      <c r="F37" s="51">
        <v>0.10260959282959072</v>
      </c>
      <c r="G37" s="51">
        <f t="shared" si="1"/>
        <v>0.10260959282959072</v>
      </c>
      <c r="H37" s="51">
        <v>1</v>
      </c>
      <c r="I37" s="51">
        <f t="shared" si="0"/>
        <v>0.10260959282959072</v>
      </c>
      <c r="J37" s="51">
        <f t="shared" si="2"/>
        <v>0.10415503350747692</v>
      </c>
      <c r="K37" s="30">
        <v>2.8477299411713109E-2</v>
      </c>
      <c r="L37" s="30"/>
      <c r="M37" s="30"/>
      <c r="N37" s="30"/>
      <c r="P37" s="30">
        <v>0.28523921366270044</v>
      </c>
      <c r="T37" s="30">
        <v>0.2957319958216616</v>
      </c>
      <c r="Z37" s="30">
        <v>3.0041349381474708E-2</v>
      </c>
    </row>
    <row r="38" spans="1:26">
      <c r="A38" s="4">
        <v>1948</v>
      </c>
      <c r="B38" s="51">
        <v>9.5314402946335128E-2</v>
      </c>
      <c r="C38" s="51">
        <v>9.3955028597417375E-2</v>
      </c>
      <c r="D38" s="51"/>
      <c r="E38" s="51"/>
      <c r="F38" s="51">
        <v>9.4526551871470244E-2</v>
      </c>
      <c r="G38" s="51">
        <f t="shared" si="1"/>
        <v>9.4526551871470244E-2</v>
      </c>
      <c r="H38" s="51">
        <v>1</v>
      </c>
      <c r="I38" s="51">
        <f t="shared" si="0"/>
        <v>9.4526551871470244E-2</v>
      </c>
      <c r="J38" s="51">
        <f t="shared" si="2"/>
        <v>9.5894195219824799E-2</v>
      </c>
      <c r="K38" s="30">
        <v>2.6578066989798671E-2</v>
      </c>
      <c r="L38" s="30"/>
      <c r="M38" s="30"/>
      <c r="N38" s="30"/>
      <c r="P38" s="30">
        <v>0.29755567295676943</v>
      </c>
      <c r="T38" s="30">
        <v>0.29020843120632839</v>
      </c>
      <c r="Z38" s="30">
        <v>2.8136187308005683E-2</v>
      </c>
    </row>
    <row r="39" spans="1:26">
      <c r="A39" s="4">
        <v>1949</v>
      </c>
      <c r="B39" s="51">
        <v>9.2573446238238086E-2</v>
      </c>
      <c r="C39" s="51">
        <v>9.1229816043535805E-2</v>
      </c>
      <c r="D39" s="51"/>
      <c r="E39" s="51"/>
      <c r="F39" s="51">
        <v>9.0345218768889651E-2</v>
      </c>
      <c r="G39" s="51">
        <f t="shared" si="1"/>
        <v>9.0345218768889651E-2</v>
      </c>
      <c r="H39" s="51">
        <v>1</v>
      </c>
      <c r="I39" s="51">
        <f t="shared" si="0"/>
        <v>9.0345218768889651E-2</v>
      </c>
      <c r="J39" s="51">
        <f t="shared" si="2"/>
        <v>9.1675820639520789E-2</v>
      </c>
      <c r="K39" s="30">
        <v>2.4258418683825663E-2</v>
      </c>
      <c r="L39" s="30"/>
      <c r="M39" s="30"/>
      <c r="N39" s="30"/>
      <c r="P39" s="30">
        <v>0.30477669593938594</v>
      </c>
      <c r="T39" s="30">
        <v>0.28174543381533707</v>
      </c>
      <c r="Z39" s="30">
        <v>2.7545794378444548E-2</v>
      </c>
    </row>
    <row r="40" spans="1:26">
      <c r="A40" s="4">
        <v>1950</v>
      </c>
      <c r="B40" s="51">
        <v>9.8027292008245434E-2</v>
      </c>
      <c r="C40" s="51">
        <v>9.6645169779265364E-2</v>
      </c>
      <c r="D40" s="51"/>
      <c r="E40" s="51"/>
      <c r="F40" s="51">
        <v>9.2396966368082797E-2</v>
      </c>
      <c r="G40" s="51">
        <f t="shared" si="1"/>
        <v>9.2396966368082797E-2</v>
      </c>
      <c r="H40" s="51">
        <v>1</v>
      </c>
      <c r="I40" s="51">
        <f t="shared" si="0"/>
        <v>9.2396966368082797E-2</v>
      </c>
      <c r="J40" s="51">
        <f t="shared" si="2"/>
        <v>9.371833505520212E-2</v>
      </c>
      <c r="K40" s="30">
        <v>2.5419845407534621E-2</v>
      </c>
      <c r="L40" s="30"/>
      <c r="M40" s="30"/>
      <c r="N40" s="30"/>
      <c r="P40" s="30">
        <v>0.3014838251295805</v>
      </c>
      <c r="T40" s="30">
        <v>0.29419392430534602</v>
      </c>
      <c r="Z40" s="30">
        <v>2.3533887337405603E-2</v>
      </c>
    </row>
    <row r="41" spans="1:26">
      <c r="A41" s="4">
        <v>1951</v>
      </c>
      <c r="B41" s="51">
        <v>9.2602830981169559E-2</v>
      </c>
      <c r="C41" s="51">
        <v>9.1137089043495975E-2</v>
      </c>
      <c r="D41" s="51"/>
      <c r="E41" s="51"/>
      <c r="F41" s="51"/>
      <c r="G41" s="51"/>
      <c r="H41" s="51">
        <v>1</v>
      </c>
      <c r="I41" s="51"/>
      <c r="J41" s="51"/>
      <c r="K41" s="30">
        <v>2.1649187167972185E-2</v>
      </c>
      <c r="L41" s="30"/>
      <c r="M41" s="30"/>
      <c r="N41" s="30"/>
      <c r="P41" s="30">
        <v>0.30155450458461663</v>
      </c>
      <c r="T41" s="30">
        <v>0.2898989168625109</v>
      </c>
      <c r="Z41" s="30">
        <v>2.7287140233290295E-2</v>
      </c>
    </row>
    <row r="42" spans="1:26">
      <c r="A42" s="4">
        <v>1952</v>
      </c>
      <c r="B42" s="51">
        <v>9.1353000753724961E-2</v>
      </c>
      <c r="C42" s="51">
        <v>8.9894916528548072E-2</v>
      </c>
      <c r="D42" s="51"/>
      <c r="E42" s="51"/>
      <c r="F42" s="51"/>
      <c r="G42" s="51"/>
      <c r="H42" s="51">
        <v>1</v>
      </c>
      <c r="I42" s="51"/>
      <c r="J42" s="51"/>
      <c r="K42" s="30">
        <v>2.0810393886552175E-2</v>
      </c>
      <c r="L42" s="30"/>
      <c r="M42" s="30"/>
      <c r="N42" s="30"/>
      <c r="P42" s="30">
        <v>0.30447102318835939</v>
      </c>
      <c r="T42" s="30">
        <v>0.28659705033018046</v>
      </c>
      <c r="Z42" s="30">
        <v>2.6615231880104014E-2</v>
      </c>
    </row>
    <row r="43" spans="1:26">
      <c r="A43" s="4">
        <v>1953</v>
      </c>
      <c r="B43" s="51">
        <v>8.6002569217767375E-2</v>
      </c>
      <c r="C43" s="51">
        <v>8.4595683692461648E-2</v>
      </c>
      <c r="D43" s="51"/>
      <c r="E43" s="51"/>
      <c r="F43" s="51">
        <v>9.7295408755261617E-2</v>
      </c>
      <c r="G43" s="51">
        <f t="shared" ref="G43:G44" si="3">F43</f>
        <v>9.7295408755261617E-2</v>
      </c>
      <c r="H43" s="51">
        <v>1</v>
      </c>
      <c r="I43" s="51">
        <f t="shared" ref="I43:I44" si="4">G43*H43^(1/1.5)</f>
        <v>9.7295408755261617E-2</v>
      </c>
      <c r="J43" s="51">
        <f t="shared" ref="J43:J44" si="5">I43*$B43/$C43</f>
        <v>9.8913499611458316E-2</v>
      </c>
      <c r="K43" s="30">
        <v>2.0514713265023066E-2</v>
      </c>
      <c r="L43" s="30"/>
      <c r="M43" s="30"/>
      <c r="N43" s="30"/>
      <c r="P43" s="30">
        <v>0.31090067197705495</v>
      </c>
      <c r="T43" s="30">
        <v>0.27414517652445869</v>
      </c>
      <c r="Z43" s="30">
        <v>2.5578857428869554E-2</v>
      </c>
    </row>
    <row r="44" spans="1:26">
      <c r="A44" s="4">
        <v>1954</v>
      </c>
      <c r="B44" s="51">
        <v>8.8579197233935286E-2</v>
      </c>
      <c r="C44" s="51">
        <v>8.7113908847759644E-2</v>
      </c>
      <c r="D44" s="51"/>
      <c r="E44" s="51"/>
      <c r="F44" s="51">
        <v>9.5974404565718027E-2</v>
      </c>
      <c r="G44" s="51">
        <f t="shared" si="3"/>
        <v>9.5974404565718027E-2</v>
      </c>
      <c r="H44" s="51">
        <v>1</v>
      </c>
      <c r="I44" s="51">
        <f t="shared" si="4"/>
        <v>9.5974404565718027E-2</v>
      </c>
      <c r="J44" s="51">
        <f t="shared" si="5"/>
        <v>9.7588729789328824E-2</v>
      </c>
      <c r="K44" s="30">
        <v>2.0256773733065316E-2</v>
      </c>
      <c r="L44" s="30"/>
      <c r="M44" s="30"/>
      <c r="N44" s="30"/>
      <c r="P44" s="30">
        <v>0.30701437572106216</v>
      </c>
      <c r="T44" s="30">
        <v>0.2803465748480945</v>
      </c>
      <c r="Z44" s="30">
        <v>2.5772075567674142E-2</v>
      </c>
    </row>
    <row r="45" spans="1:26">
      <c r="A45" s="4">
        <v>1955</v>
      </c>
      <c r="B45" s="51">
        <v>9.2685637648697916E-2</v>
      </c>
      <c r="C45" s="51">
        <v>9.1128496563761346E-2</v>
      </c>
      <c r="D45" s="51"/>
      <c r="E45" s="51"/>
      <c r="F45" s="51"/>
      <c r="G45" s="51"/>
      <c r="H45" s="51">
        <v>1</v>
      </c>
      <c r="I45" s="51"/>
      <c r="J45" s="51"/>
      <c r="K45" s="30">
        <v>1.8663794829150693E-2</v>
      </c>
      <c r="L45" s="30"/>
      <c r="M45" s="30"/>
      <c r="N45" s="30"/>
      <c r="P45" s="30">
        <v>0.30362805040333951</v>
      </c>
      <c r="T45" s="30">
        <v>0.28290998052762106</v>
      </c>
      <c r="Z45" s="30">
        <v>2.8307573813937774E-2</v>
      </c>
    </row>
    <row r="46" spans="1:26">
      <c r="A46" s="4">
        <v>1956</v>
      </c>
      <c r="B46" s="51">
        <v>9.3872967731250298E-2</v>
      </c>
      <c r="C46" s="51">
        <v>9.2242512984426511E-2</v>
      </c>
      <c r="D46" s="51"/>
      <c r="E46" s="51"/>
      <c r="F46" s="51">
        <v>0.10481505985971812</v>
      </c>
      <c r="G46" s="51">
        <f>F46</f>
        <v>0.10481505985971812</v>
      </c>
      <c r="H46" s="51">
        <v>1</v>
      </c>
      <c r="I46" s="51">
        <f>G46*H46^(1/1.5)</f>
        <v>0.10481505985971812</v>
      </c>
      <c r="J46" s="51">
        <f>I46*$B46/$C46</f>
        <v>0.10666774368583797</v>
      </c>
      <c r="K46" s="30">
        <v>1.8401196639887516E-2</v>
      </c>
      <c r="L46" s="30"/>
      <c r="M46" s="30"/>
      <c r="N46" s="30"/>
      <c r="P46" s="30">
        <v>0.3003401463481602</v>
      </c>
      <c r="T46" s="30">
        <v>0.28619914623727005</v>
      </c>
      <c r="Z46" s="30">
        <v>2.8171050890037155E-2</v>
      </c>
    </row>
    <row r="47" spans="1:26">
      <c r="A47" s="4">
        <v>1957</v>
      </c>
      <c r="B47" s="51">
        <v>9.1422795427498843E-2</v>
      </c>
      <c r="C47" s="51">
        <v>8.9804316277915727E-2</v>
      </c>
      <c r="D47" s="51"/>
      <c r="E47" s="51"/>
      <c r="F47" s="51"/>
      <c r="G47" s="51"/>
      <c r="H47" s="51">
        <v>1</v>
      </c>
      <c r="I47" s="51"/>
      <c r="J47" s="51"/>
      <c r="K47" s="30">
        <v>1.8900918770087129E-2</v>
      </c>
      <c r="L47" s="30"/>
      <c r="M47" s="30"/>
      <c r="N47" s="30"/>
      <c r="P47" s="30">
        <v>0.29617391006101568</v>
      </c>
      <c r="T47" s="30">
        <v>0.28219722514259915</v>
      </c>
      <c r="Z47" s="30">
        <v>2.6741956532380286E-2</v>
      </c>
    </row>
    <row r="48" spans="1:26">
      <c r="A48" s="4">
        <v>1958</v>
      </c>
      <c r="B48" s="51">
        <v>8.9231040543739926E-2</v>
      </c>
      <c r="C48" s="51">
        <v>8.7536292875535271E-2</v>
      </c>
      <c r="D48" s="51"/>
      <c r="E48" s="51"/>
      <c r="F48" s="51">
        <v>0.10061383206122056</v>
      </c>
      <c r="G48" s="51">
        <f>F48</f>
        <v>0.10061383206122056</v>
      </c>
      <c r="H48" s="51">
        <v>1</v>
      </c>
      <c r="I48" s="51">
        <f>G48*H48^(1/1.5)</f>
        <v>0.10061383206122056</v>
      </c>
      <c r="J48" s="51">
        <f>I48*$B48/$C48</f>
        <v>0.1025617676165603</v>
      </c>
      <c r="K48" s="30">
        <v>1.8831269905806844E-2</v>
      </c>
      <c r="L48" s="30"/>
      <c r="M48" s="30"/>
      <c r="N48" s="30"/>
      <c r="P48" s="30">
        <v>0.2972216703058862</v>
      </c>
      <c r="T48" s="30">
        <v>0.27781306530818589</v>
      </c>
      <c r="Z48" s="30">
        <v>2.6080993138270888E-2</v>
      </c>
    </row>
    <row r="49" spans="1:27">
      <c r="A49" s="4">
        <v>1959</v>
      </c>
      <c r="B49" s="51">
        <v>9.1395587343885559E-2</v>
      </c>
      <c r="C49" s="51">
        <v>8.9587840389922388E-2</v>
      </c>
      <c r="D49" s="51"/>
      <c r="E49" s="51"/>
      <c r="F49" s="51"/>
      <c r="G49" s="51"/>
      <c r="H49" s="51">
        <v>1</v>
      </c>
      <c r="I49" s="51"/>
      <c r="J49" s="51"/>
      <c r="K49" s="30">
        <v>1.774517798792305E-2</v>
      </c>
      <c r="L49" s="30"/>
      <c r="M49" s="30"/>
      <c r="N49" s="30"/>
      <c r="P49" s="30">
        <v>0.29055298318832445</v>
      </c>
      <c r="T49" s="30">
        <v>0.28371510029452529</v>
      </c>
      <c r="Z49" s="30">
        <v>2.6579798148828271E-2</v>
      </c>
    </row>
    <row r="50" spans="1:27">
      <c r="A50" s="4">
        <v>1960</v>
      </c>
      <c r="B50" s="51">
        <v>9.4694823736877209E-2</v>
      </c>
      <c r="C50" s="51">
        <v>9.2904696643364454E-2</v>
      </c>
      <c r="D50" s="51"/>
      <c r="E50" s="51"/>
      <c r="F50" s="51">
        <v>0.10528605503623409</v>
      </c>
      <c r="G50" s="51">
        <f>F50</f>
        <v>0.10528605503623409</v>
      </c>
      <c r="H50" s="51">
        <v>1</v>
      </c>
      <c r="I50" s="51">
        <f>G50*H50^(1/1.5)</f>
        <v>0.10528605503623409</v>
      </c>
      <c r="J50" s="51">
        <f>I50*$B50/$C50</f>
        <v>0.1073147513938891</v>
      </c>
      <c r="K50" s="30">
        <v>1.7427059477179582E-2</v>
      </c>
      <c r="L50" s="30"/>
      <c r="M50" s="30"/>
      <c r="N50" s="30"/>
      <c r="P50" s="30">
        <v>0.28811587956204787</v>
      </c>
      <c r="T50" s="30">
        <v>0.28311391681411591</v>
      </c>
      <c r="Z50" s="30">
        <v>3.0414093913391917E-2</v>
      </c>
    </row>
    <row r="51" spans="1:27">
      <c r="A51" s="4">
        <v>1961</v>
      </c>
      <c r="B51" s="51">
        <v>9.6656750650301423E-2</v>
      </c>
      <c r="C51" s="51">
        <v>9.4845849812001476E-2</v>
      </c>
      <c r="D51" s="51"/>
      <c r="E51" s="51"/>
      <c r="F51" s="51"/>
      <c r="G51" s="51"/>
      <c r="H51" s="51">
        <v>1</v>
      </c>
      <c r="I51" s="51"/>
      <c r="J51" s="51"/>
      <c r="K51" s="30">
        <v>1.66942102197404E-2</v>
      </c>
      <c r="L51" s="30"/>
      <c r="M51" s="30"/>
      <c r="N51" s="30"/>
      <c r="P51" s="30">
        <v>0.28637622708166366</v>
      </c>
      <c r="T51" s="30">
        <v>0.28454781609791224</v>
      </c>
      <c r="Z51" s="30">
        <v>3.204328546670996E-2</v>
      </c>
    </row>
    <row r="52" spans="1:27">
      <c r="A52" s="4">
        <v>1962</v>
      </c>
      <c r="B52" s="51">
        <v>9.4888680143141085E-2</v>
      </c>
      <c r="C52" s="51">
        <v>9.3519903719425201E-2</v>
      </c>
      <c r="D52" s="51"/>
      <c r="E52" s="51">
        <f>'DataFig2-extra'!AK3</f>
        <v>9.6737062036915414E-2</v>
      </c>
      <c r="F52" s="51">
        <v>0.10357642744109671</v>
      </c>
      <c r="G52" s="51">
        <f>F52</f>
        <v>0.10357642744109671</v>
      </c>
      <c r="H52" s="51">
        <v>1</v>
      </c>
      <c r="I52" s="51">
        <f>G52*H52^(1/1.5)</f>
        <v>0.10357642744109671</v>
      </c>
      <c r="J52" s="51">
        <f>I52*$B52/$C52</f>
        <v>0.10509239320127793</v>
      </c>
      <c r="K52" s="30">
        <v>1.6143719101168422E-2</v>
      </c>
      <c r="L52" s="30"/>
      <c r="M52" s="30">
        <f>'DataFig2-extra'!BD3</f>
        <v>9.4888680143141085E-2</v>
      </c>
      <c r="N52" s="30">
        <f>'DataFig2-extra'!BE3</f>
        <v>9.1165759493414961E-2</v>
      </c>
      <c r="P52" s="30">
        <v>0.28151575452295152</v>
      </c>
      <c r="T52" s="30">
        <v>0.28419809928399642</v>
      </c>
      <c r="Z52" s="30">
        <v>3.0265506304015574E-2</v>
      </c>
      <c r="AA52" s="30">
        <v>3.0174363404512409E-2</v>
      </c>
    </row>
    <row r="53" spans="1:27">
      <c r="A53" s="4">
        <v>1963</v>
      </c>
      <c r="B53" s="51">
        <v>9.3034964580333099E-2</v>
      </c>
      <c r="C53" s="51">
        <v>9.0801019221544266E-2</v>
      </c>
      <c r="D53" s="51"/>
      <c r="E53" s="51">
        <f>'DataFig2-extra'!AK4</f>
        <v>9.4928454782934088E-2</v>
      </c>
      <c r="F53" s="51"/>
      <c r="G53" s="51"/>
      <c r="H53" s="51">
        <v>1</v>
      </c>
      <c r="I53" s="51"/>
      <c r="J53" s="51"/>
      <c r="K53" s="30">
        <v>1.514188909646255E-2</v>
      </c>
      <c r="L53" s="30"/>
      <c r="M53" s="30">
        <f>'DataFig2-extra'!BD4</f>
        <v>9.3034964580333099E-2</v>
      </c>
      <c r="N53" s="30">
        <f>'DataFig2-extra'!BE4</f>
        <v>9.0418343895129746E-2</v>
      </c>
      <c r="P53" s="30">
        <v>0.28393398082191856</v>
      </c>
      <c r="T53" s="30">
        <v>0.27920077654752073</v>
      </c>
      <c r="Z53" s="30">
        <v>3.0342259067630262E-2</v>
      </c>
      <c r="AA53" s="30">
        <v>2.9893318191170689E-2</v>
      </c>
    </row>
    <row r="54" spans="1:27">
      <c r="A54" s="4">
        <v>1964</v>
      </c>
      <c r="B54" s="51">
        <v>9.1182190791104095E-2</v>
      </c>
      <c r="C54" s="51">
        <v>8.808213472366333E-2</v>
      </c>
      <c r="D54" s="51"/>
      <c r="E54" s="51">
        <f>'DataFig2-extra'!AK5</f>
        <v>9.3122658673362502E-2</v>
      </c>
      <c r="F54" s="51"/>
      <c r="G54" s="51"/>
      <c r="H54" s="51">
        <v>1</v>
      </c>
      <c r="I54" s="51"/>
      <c r="J54" s="51"/>
      <c r="K54" s="30">
        <v>1.4126026153783359E-2</v>
      </c>
      <c r="L54" s="30"/>
      <c r="M54" s="30">
        <f>'DataFig2-extra'!BD5</f>
        <v>9.1182190791104095E-2</v>
      </c>
      <c r="N54" s="30">
        <f>'DataFig2-extra'!BE5</f>
        <v>8.8678606736155394E-2</v>
      </c>
      <c r="P54" s="30">
        <v>0.28635097854964087</v>
      </c>
      <c r="T54" s="30">
        <v>0.27420599268303464</v>
      </c>
      <c r="Z54" s="30">
        <v>3.0418972837277208E-2</v>
      </c>
      <c r="AA54" s="30">
        <v>2.9612272977828979E-2</v>
      </c>
    </row>
    <row r="55" spans="1:27">
      <c r="A55" s="4">
        <v>1965</v>
      </c>
      <c r="B55" s="51">
        <v>9.2566441286797793E-2</v>
      </c>
      <c r="C55" s="51">
        <v>9.0170424431562396E-2</v>
      </c>
      <c r="D55" s="51"/>
      <c r="E55" s="51">
        <f>'DataFig2-extra'!AK6</f>
        <v>9.478243720033612E-2</v>
      </c>
      <c r="F55" s="51">
        <v>0.10849859176595977</v>
      </c>
      <c r="G55" s="51">
        <f>F55</f>
        <v>0.10849859176595977</v>
      </c>
      <c r="H55" s="51">
        <v>1</v>
      </c>
      <c r="I55" s="51">
        <f>G55*H55^(1/1.5)</f>
        <v>0.10849859176595977</v>
      </c>
      <c r="J55" s="51">
        <f>I55*$B55/$C55</f>
        <v>0.11138162637824391</v>
      </c>
      <c r="K55" s="30">
        <v>1.4725577475352565E-2</v>
      </c>
      <c r="L55" s="30"/>
      <c r="M55" s="30">
        <f>'DataFig2-extra'!BD6</f>
        <v>9.2566441286797793E-2</v>
      </c>
      <c r="N55" s="30">
        <f>'DataFig2-extra'!BE6</f>
        <v>8.9872605903026884E-2</v>
      </c>
      <c r="P55" s="30">
        <v>0.29127406678405909</v>
      </c>
      <c r="T55" s="30">
        <v>0.27319489285188081</v>
      </c>
      <c r="Z55" s="30">
        <v>3.0499468243813169E-2</v>
      </c>
      <c r="AA55" s="30">
        <v>2.9911327175796032E-2</v>
      </c>
    </row>
    <row r="56" spans="1:27">
      <c r="A56" s="4">
        <v>1966</v>
      </c>
      <c r="B56" s="51">
        <v>9.395070795345134E-2</v>
      </c>
      <c r="C56" s="51">
        <v>9.2258714139461503E-2</v>
      </c>
      <c r="D56" s="51"/>
      <c r="E56" s="51">
        <f>'DataFig2-extra'!AK7</f>
        <v>9.7065968232419989E-2</v>
      </c>
      <c r="F56" s="51"/>
      <c r="G56" s="51"/>
      <c r="H56" s="51">
        <v>1</v>
      </c>
      <c r="I56" s="51"/>
      <c r="J56" s="51"/>
      <c r="K56" s="30">
        <v>1.5318954775954225E-2</v>
      </c>
      <c r="L56" s="30"/>
      <c r="M56" s="30">
        <f>'DataFig2-extra'!BD7</f>
        <v>9.395070795345134E-2</v>
      </c>
      <c r="N56" s="30">
        <f>'DataFig2-extra'!BE7</f>
        <v>9.0925293879648691E-2</v>
      </c>
      <c r="P56" s="30">
        <v>0.2961972125305119</v>
      </c>
      <c r="T56" s="30">
        <v>0.27218378120895248</v>
      </c>
      <c r="Z56" s="30">
        <v>3.0579964590704931E-2</v>
      </c>
      <c r="AA56" s="30">
        <v>3.0210381373763088E-2</v>
      </c>
    </row>
    <row r="57" spans="1:27">
      <c r="A57" s="4">
        <v>1967</v>
      </c>
      <c r="B57" s="51">
        <v>9.1304133204740665E-2</v>
      </c>
      <c r="C57" s="51">
        <v>8.9262021705508218E-2</v>
      </c>
      <c r="D57" s="51"/>
      <c r="E57" s="51">
        <f>'DataFig2-extra'!AK8</f>
        <v>9.4547909065441638E-2</v>
      </c>
      <c r="F57" s="51"/>
      <c r="G57" s="51"/>
      <c r="H57" s="51">
        <v>1</v>
      </c>
      <c r="I57" s="51"/>
      <c r="J57" s="51"/>
      <c r="K57" s="30">
        <v>1.5504551151859544E-2</v>
      </c>
      <c r="L57" s="30"/>
      <c r="M57" s="30">
        <f>'DataFig2-extra'!BD8</f>
        <v>9.1304133204740665E-2</v>
      </c>
      <c r="N57" s="30">
        <f>'DataFig2-extra'!BE8</f>
        <v>8.7963664602314223E-2</v>
      </c>
      <c r="P57" s="30">
        <v>0.3011767646791309</v>
      </c>
      <c r="T57" s="30">
        <v>0.27081154575471972</v>
      </c>
      <c r="Z57" s="30">
        <v>2.920317054642025E-2</v>
      </c>
      <c r="AA57" s="30">
        <v>2.8762958478182551E-2</v>
      </c>
    </row>
    <row r="58" spans="1:27">
      <c r="A58" s="4">
        <v>1968</v>
      </c>
      <c r="B58" s="51">
        <v>9.3707277060562977E-2</v>
      </c>
      <c r="C58" s="51">
        <v>9.1178539674729095E-2</v>
      </c>
      <c r="D58" s="51"/>
      <c r="E58" s="51">
        <f>'DataFig2-extra'!AK9</f>
        <v>9.6783168648572823E-2</v>
      </c>
      <c r="F58" s="51"/>
      <c r="G58" s="51"/>
      <c r="H58" s="51">
        <v>1</v>
      </c>
      <c r="I58" s="51"/>
      <c r="J58" s="51"/>
      <c r="K58" s="30">
        <v>1.5217548489139358E-2</v>
      </c>
      <c r="L58" s="30"/>
      <c r="M58" s="30">
        <f>'DataFig2-extra'!BD9</f>
        <v>9.3707277060562977E-2</v>
      </c>
      <c r="N58" s="30">
        <f>'DataFig2-extra'!BE9</f>
        <v>8.9780863320156334E-2</v>
      </c>
      <c r="P58" s="30">
        <v>0.3016985386472143</v>
      </c>
      <c r="T58" s="30">
        <v>0.27328339153908354</v>
      </c>
      <c r="Z58" s="30">
        <v>3.0480433211304354E-2</v>
      </c>
      <c r="AA58" s="30">
        <v>2.9820345691405233E-2</v>
      </c>
    </row>
    <row r="59" spans="1:27">
      <c r="A59" s="4">
        <v>1969</v>
      </c>
      <c r="B59" s="51">
        <v>9.2431194431420796E-2</v>
      </c>
      <c r="C59" s="51">
        <v>8.9987137238495066E-2</v>
      </c>
      <c r="D59" s="51"/>
      <c r="E59" s="51">
        <f>'DataFig2-extra'!AK10</f>
        <v>9.5626282000493806E-2</v>
      </c>
      <c r="F59" s="51">
        <v>9.8668320471162738E-2</v>
      </c>
      <c r="G59" s="51">
        <f>F59</f>
        <v>9.8668320471162738E-2</v>
      </c>
      <c r="H59" s="51">
        <v>1</v>
      </c>
      <c r="I59" s="51">
        <f>G59*H59^(1/1.5)</f>
        <v>9.8668320471162738E-2</v>
      </c>
      <c r="J59" s="51">
        <f>I59*$B59/$C59</f>
        <v>0.10134815923214387</v>
      </c>
      <c r="K59" s="30">
        <v>1.6055186220292342E-2</v>
      </c>
      <c r="L59" s="30"/>
      <c r="M59" s="30">
        <f>'DataFig2-extra'!BD10</f>
        <v>9.2431194431420796E-2</v>
      </c>
      <c r="N59" s="30">
        <f>'DataFig2-extra'!BE10</f>
        <v>8.7994123440050934E-2</v>
      </c>
      <c r="P59" s="30">
        <v>0.31072551081695055</v>
      </c>
      <c r="T59" s="30">
        <v>0.26772790769085281</v>
      </c>
      <c r="Z59" s="30">
        <v>3.0629949517545767E-2</v>
      </c>
      <c r="AA59" s="30">
        <v>2.9856597160687667E-2</v>
      </c>
    </row>
    <row r="60" spans="1:27">
      <c r="A60" s="4">
        <v>1970</v>
      </c>
      <c r="B60" s="51">
        <v>8.8930595701989718E-2</v>
      </c>
      <c r="C60" s="51">
        <v>8.6781840975163504E-2</v>
      </c>
      <c r="D60" s="51"/>
      <c r="E60" s="51">
        <f>'DataFig2-extra'!AK11</f>
        <v>9.2518334509870917E-2</v>
      </c>
      <c r="F60" s="51"/>
      <c r="G60" s="51"/>
      <c r="H60" s="51">
        <v>1</v>
      </c>
      <c r="I60" s="51"/>
      <c r="J60" s="51"/>
      <c r="K60" s="30">
        <v>1.7290392832883826E-2</v>
      </c>
      <c r="L60" s="30"/>
      <c r="M60" s="30">
        <f>'DataFig2-extra'!BD11</f>
        <v>8.8930595701989718E-2</v>
      </c>
      <c r="N60" s="30">
        <f>'DataFig2-extra'!BE11</f>
        <v>8.3667401595393057E-2</v>
      </c>
      <c r="P60" s="30">
        <v>0.30844711634872002</v>
      </c>
      <c r="T60" s="30">
        <v>0.2637599116623337</v>
      </c>
      <c r="Z60" s="30">
        <v>2.9003106502017151E-2</v>
      </c>
      <c r="AA60" s="30">
        <v>2.8373958331940223E-2</v>
      </c>
    </row>
    <row r="61" spans="1:27">
      <c r="A61" s="4">
        <v>1971</v>
      </c>
      <c r="B61" s="51">
        <v>8.5676859808814759E-2</v>
      </c>
      <c r="C61" s="51">
        <v>8.3628616346686613E-2</v>
      </c>
      <c r="D61" s="51"/>
      <c r="E61" s="51">
        <f>'DataFig2-extra'!AK12</f>
        <v>8.9618377166316432E-2</v>
      </c>
      <c r="F61" s="51"/>
      <c r="G61" s="51"/>
      <c r="H61" s="51">
        <v>1</v>
      </c>
      <c r="I61" s="51"/>
      <c r="J61" s="51"/>
      <c r="K61" s="30">
        <v>1.6957339473029329E-2</v>
      </c>
      <c r="L61" s="30"/>
      <c r="M61" s="30">
        <f>'DataFig2-extra'!BD12</f>
        <v>8.5676859808814759E-2</v>
      </c>
      <c r="N61" s="30">
        <f>'DataFig2-extra'!BE12</f>
        <v>8.0970943624314604E-2</v>
      </c>
      <c r="P61" s="30">
        <v>0.31317006009270376</v>
      </c>
      <c r="T61" s="30">
        <v>0.25854801030589958</v>
      </c>
      <c r="Z61" s="30">
        <v>2.7485736647123667E-2</v>
      </c>
      <c r="AA61" s="30">
        <v>2.6874000619500293E-2</v>
      </c>
    </row>
    <row r="62" spans="1:27">
      <c r="A62" s="4">
        <v>1972</v>
      </c>
      <c r="B62" s="51">
        <v>8.084544438604585E-2</v>
      </c>
      <c r="C62" s="51">
        <v>7.9661918583951788E-2</v>
      </c>
      <c r="D62" s="51"/>
      <c r="E62" s="51">
        <f>'DataFig2-extra'!AK13</f>
        <v>8.4761970608846757E-2</v>
      </c>
      <c r="F62" s="51">
        <v>9.8907390814520366E-2</v>
      </c>
      <c r="G62" s="51">
        <f>F62</f>
        <v>9.8907390814520366E-2</v>
      </c>
      <c r="H62" s="51">
        <v>1</v>
      </c>
      <c r="I62" s="51">
        <f>G62*H62^(1/1.5)</f>
        <v>9.8907390814520366E-2</v>
      </c>
      <c r="J62" s="51">
        <f>I62*$B62/$C62</f>
        <v>0.10037684386219488</v>
      </c>
      <c r="K62" s="30">
        <v>1.5873551100465295E-2</v>
      </c>
      <c r="L62" s="30"/>
      <c r="M62" s="30">
        <f>'DataFig2-extra'!BD13</f>
        <v>8.084544438604585E-2</v>
      </c>
      <c r="N62" s="30">
        <f>'DataFig2-extra'!BE13</f>
        <v>7.6530380389316366E-2</v>
      </c>
      <c r="P62" s="30">
        <v>0.31237315667005083</v>
      </c>
      <c r="T62" s="30">
        <v>0.25188646215844612</v>
      </c>
      <c r="V62" s="30">
        <f t="shared" ref="V62:V97" si="6">T62*$E62/$B62</f>
        <v>0.26408900420276171</v>
      </c>
      <c r="Z62" s="30">
        <v>2.5847302286836484E-2</v>
      </c>
      <c r="AA62" s="30">
        <v>2.5338658700547967E-2</v>
      </c>
    </row>
    <row r="63" spans="1:27">
      <c r="A63" s="4">
        <v>1973</v>
      </c>
      <c r="B63" s="51">
        <v>7.5577635702186147E-2</v>
      </c>
      <c r="C63" s="51">
        <v>7.4156721533199757E-2</v>
      </c>
      <c r="D63" s="51"/>
      <c r="E63" s="51">
        <f>'DataFig2-extra'!AK14</f>
        <v>8.0280140063284988E-2</v>
      </c>
      <c r="F63" s="51"/>
      <c r="G63" s="51"/>
      <c r="H63" s="51">
        <v>1</v>
      </c>
      <c r="I63" s="51"/>
      <c r="J63" s="51"/>
      <c r="K63" s="30">
        <v>1.7233927283814541E-2</v>
      </c>
      <c r="L63" s="30"/>
      <c r="M63" s="30">
        <f>'DataFig2-extra'!BD14</f>
        <v>7.5577635702186147E-2</v>
      </c>
      <c r="N63" s="30">
        <f>'DataFig2-extra'!BE14</f>
        <v>7.0792711697130542E-2</v>
      </c>
      <c r="P63" s="30">
        <v>0.31833898081590151</v>
      </c>
      <c r="T63" s="30">
        <v>0.24280911295655541</v>
      </c>
      <c r="V63" s="30">
        <f t="shared" si="6"/>
        <v>0.25791690115321259</v>
      </c>
      <c r="Z63" s="30">
        <v>2.3118774297844088E-2</v>
      </c>
      <c r="AA63" s="30">
        <v>2.279928690074939E-2</v>
      </c>
    </row>
    <row r="64" spans="1:27">
      <c r="A64" s="4">
        <v>1974</v>
      </c>
      <c r="B64" s="51">
        <v>7.3336177734419458E-2</v>
      </c>
      <c r="C64" s="51">
        <v>7.1216558441733455E-2</v>
      </c>
      <c r="D64" s="51"/>
      <c r="E64" s="51">
        <f>'DataFig2-extra'!AK15</f>
        <v>7.9973733032295075E-2</v>
      </c>
      <c r="F64" s="51"/>
      <c r="G64" s="51"/>
      <c r="H64" s="51">
        <v>1</v>
      </c>
      <c r="I64" s="51"/>
      <c r="J64" s="51"/>
      <c r="K64" s="30">
        <v>1.8457325625584543E-2</v>
      </c>
      <c r="L64" s="30"/>
      <c r="M64" s="30">
        <f>'DataFig2-extra'!BD15</f>
        <v>7.3336177734419458E-2</v>
      </c>
      <c r="N64" s="30">
        <f>'DataFig2-extra'!BE15</f>
        <v>6.8026001764132607E-2</v>
      </c>
      <c r="P64" s="30">
        <v>0.3235656553187598</v>
      </c>
      <c r="T64" s="30">
        <v>0.2392506565796812</v>
      </c>
      <c r="V64" s="30">
        <f t="shared" si="6"/>
        <v>0.26090490025804181</v>
      </c>
      <c r="Z64" s="30">
        <v>2.1884441208107643E-2</v>
      </c>
      <c r="AA64" s="30">
        <v>2.1552477940616651E-2</v>
      </c>
    </row>
    <row r="65" spans="1:27">
      <c r="A65" s="4">
        <v>1975</v>
      </c>
      <c r="B65" s="51">
        <v>7.029199271493615E-2</v>
      </c>
      <c r="C65" s="51">
        <v>6.8062289934658807E-2</v>
      </c>
      <c r="D65" s="51"/>
      <c r="E65" s="51">
        <f>'DataFig2-extra'!AK16</f>
        <v>7.7798921698533502E-2</v>
      </c>
      <c r="F65" s="51"/>
      <c r="G65" s="51"/>
      <c r="H65" s="51">
        <v>1</v>
      </c>
      <c r="I65" s="51"/>
      <c r="J65" s="51"/>
      <c r="K65" s="30">
        <v>1.7434980901436244E-2</v>
      </c>
      <c r="L65" s="30"/>
      <c r="M65" s="30">
        <f>'DataFig2-extra'!BD16</f>
        <v>7.029199271493615E-2</v>
      </c>
      <c r="N65" s="30">
        <f>'DataFig2-extra'!BE16</f>
        <v>6.5246306356017233E-2</v>
      </c>
      <c r="P65" s="30">
        <v>0.32708330765519544</v>
      </c>
      <c r="T65" s="30">
        <v>0.23430756269589173</v>
      </c>
      <c r="V65" s="30">
        <f t="shared" si="6"/>
        <v>0.25933075759393726</v>
      </c>
      <c r="Z65" s="30">
        <v>2.1184722571873246E-2</v>
      </c>
      <c r="AA65" s="30">
        <v>2.0707342535182256E-2</v>
      </c>
    </row>
    <row r="66" spans="1:27">
      <c r="A66" s="4">
        <v>1976</v>
      </c>
      <c r="B66" s="51">
        <v>6.7906181208336691E-2</v>
      </c>
      <c r="C66" s="51">
        <v>6.5538259069448657E-2</v>
      </c>
      <c r="D66" s="51"/>
      <c r="E66" s="51">
        <f>'DataFig2-extra'!AK17</f>
        <v>7.5553361997886814E-2</v>
      </c>
      <c r="F66" s="51">
        <v>7.4539776153462203E-2</v>
      </c>
      <c r="G66" s="51">
        <f>F66</f>
        <v>7.4539776153462203E-2</v>
      </c>
      <c r="H66" s="51">
        <v>1</v>
      </c>
      <c r="I66" s="51">
        <f>G66*H66^(1/1.5)</f>
        <v>7.4539776153462203E-2</v>
      </c>
      <c r="J66" s="51">
        <f>I66*$B66/$C66</f>
        <v>7.7232926516130604E-2</v>
      </c>
      <c r="K66" s="30">
        <v>1.6114062714069718E-2</v>
      </c>
      <c r="L66" s="30"/>
      <c r="M66" s="30">
        <f>'DataFig2-extra'!BD17</f>
        <v>6.7906181208336691E-2</v>
      </c>
      <c r="N66" s="30">
        <f>'DataFig2-extra'!BE17</f>
        <v>6.3576554331006882E-2</v>
      </c>
      <c r="P66" s="30">
        <v>0.33411299898606284</v>
      </c>
      <c r="T66" s="30">
        <v>0.22842707604761464</v>
      </c>
      <c r="V66" s="30">
        <f t="shared" si="6"/>
        <v>0.25415114293933333</v>
      </c>
      <c r="Z66" s="30">
        <v>2.0679249915473732E-2</v>
      </c>
      <c r="AA66" s="30">
        <v>2.0268248800169524E-2</v>
      </c>
    </row>
    <row r="67" spans="1:27">
      <c r="A67" s="4">
        <v>1977</v>
      </c>
      <c r="B67" s="51">
        <v>6.7385203042131539E-2</v>
      </c>
      <c r="C67" s="51">
        <v>6.5024849454642819E-2</v>
      </c>
      <c r="D67" s="51"/>
      <c r="E67" s="51">
        <f>'DataFig2-extra'!AK18</f>
        <v>7.5466440941894808E-2</v>
      </c>
      <c r="F67" s="51"/>
      <c r="G67" s="51"/>
      <c r="H67" s="51">
        <v>1</v>
      </c>
      <c r="I67" s="51"/>
      <c r="J67" s="51"/>
      <c r="K67" s="30">
        <v>1.5705513739359567E-2</v>
      </c>
      <c r="L67" s="30"/>
      <c r="M67" s="30">
        <f>'DataFig2-extra'!BD18</f>
        <v>6.7385203042131539E-2</v>
      </c>
      <c r="N67" s="30">
        <f>'DataFig2-extra'!BE18</f>
        <v>6.355931181932517E-2</v>
      </c>
      <c r="P67" s="30">
        <v>0.33702754991307249</v>
      </c>
      <c r="T67" s="30">
        <v>0.22693378777677145</v>
      </c>
      <c r="V67" s="30">
        <f t="shared" si="6"/>
        <v>0.25414904934349641</v>
      </c>
      <c r="Z67" s="30">
        <v>2.041441659350016E-2</v>
      </c>
      <c r="AA67" s="30">
        <v>1.9933394257905857E-2</v>
      </c>
    </row>
    <row r="68" spans="1:27">
      <c r="A68" s="4">
        <v>1978</v>
      </c>
      <c r="B68" s="51">
        <v>6.7928124625534506E-2</v>
      </c>
      <c r="C68" s="51">
        <v>6.543456494313514E-2</v>
      </c>
      <c r="D68" s="51"/>
      <c r="E68" s="51">
        <f>'DataFig2-extra'!AK19</f>
        <v>7.6896426748729318E-2</v>
      </c>
      <c r="F68" s="51"/>
      <c r="G68" s="51"/>
      <c r="H68" s="51">
        <v>1</v>
      </c>
      <c r="I68" s="51"/>
      <c r="J68" s="51"/>
      <c r="K68" s="30">
        <v>1.6401334400054184E-2</v>
      </c>
      <c r="L68" s="30"/>
      <c r="M68" s="30">
        <f>'DataFig2-extra'!BD19</f>
        <v>6.7928124625534506E-2</v>
      </c>
      <c r="N68" s="30">
        <f>'DataFig2-extra'!BE19</f>
        <v>6.3601612732937976E-2</v>
      </c>
      <c r="P68" s="30">
        <v>0.34332797708021645</v>
      </c>
      <c r="T68" s="30">
        <v>0.2252191555724832</v>
      </c>
      <c r="V68" s="30">
        <f t="shared" si="6"/>
        <v>0.25495401785875305</v>
      </c>
      <c r="Z68" s="30">
        <v>2.0974241420926659E-2</v>
      </c>
      <c r="AA68" s="30">
        <v>2.042510712263057E-2</v>
      </c>
    </row>
    <row r="69" spans="1:27">
      <c r="A69" s="4">
        <v>1979</v>
      </c>
      <c r="B69" s="51">
        <v>7.3237957138821447E-2</v>
      </c>
      <c r="C69" s="51">
        <v>7.039006799459456E-2</v>
      </c>
      <c r="D69" s="51"/>
      <c r="E69" s="51">
        <f>'DataFig2-extra'!AK20</f>
        <v>8.3084332482045012E-2</v>
      </c>
      <c r="F69" s="51"/>
      <c r="G69" s="51"/>
      <c r="H69" s="51">
        <v>1</v>
      </c>
      <c r="I69" s="51"/>
      <c r="J69" s="51"/>
      <c r="K69" s="30">
        <v>1.6924533684966742E-2</v>
      </c>
      <c r="L69" s="30"/>
      <c r="M69" s="30">
        <f>'DataFig2-extra'!BD20</f>
        <v>7.3237957138821447E-2</v>
      </c>
      <c r="N69" s="30">
        <f>'DataFig2-extra'!BE20</f>
        <v>6.8809669295936959E-2</v>
      </c>
      <c r="P69" s="30">
        <v>0.33557079699287551</v>
      </c>
      <c r="T69" s="30">
        <v>0.23343198448997005</v>
      </c>
      <c r="V69" s="30">
        <f t="shared" si="6"/>
        <v>0.26481542316296708</v>
      </c>
      <c r="Z69" s="30">
        <v>2.3762560105537813E-2</v>
      </c>
      <c r="AA69" s="30">
        <v>2.3017387837171555E-2</v>
      </c>
    </row>
    <row r="70" spans="1:27">
      <c r="A70" s="4">
        <v>1980</v>
      </c>
      <c r="B70" s="51">
        <v>7.4562128522443441E-2</v>
      </c>
      <c r="C70" s="51">
        <v>7.1557097136974321E-2</v>
      </c>
      <c r="D70" s="51"/>
      <c r="E70" s="51">
        <f>'DataFig2-extra'!AK21</f>
        <v>8.4943553411037709E-2</v>
      </c>
      <c r="F70" s="51"/>
      <c r="G70" s="51"/>
      <c r="H70" s="51">
        <v>1</v>
      </c>
      <c r="I70" s="51"/>
      <c r="J70" s="51"/>
      <c r="K70" s="30">
        <v>1.5124847296451829E-2</v>
      </c>
      <c r="L70" s="30"/>
      <c r="M70" s="30">
        <f>'DataFig2-extra'!BD21</f>
        <v>7.4562128522443441E-2</v>
      </c>
      <c r="N70" s="30">
        <f>'DataFig2-extra'!BE21</f>
        <v>7.0818557293029272E-2</v>
      </c>
      <c r="P70" s="30">
        <v>0.33874438052843125</v>
      </c>
      <c r="T70" s="30">
        <v>0.2339066225429228</v>
      </c>
      <c r="V70" s="30">
        <f t="shared" si="6"/>
        <v>0.26647387995622485</v>
      </c>
      <c r="Z70" s="30">
        <v>2.3583457035016964E-2</v>
      </c>
      <c r="AA70" s="30">
        <v>2.2765668109059334E-2</v>
      </c>
    </row>
    <row r="71" spans="1:27">
      <c r="A71" s="4">
        <v>1981</v>
      </c>
      <c r="B71" s="51">
        <v>8.1891972259261772E-2</v>
      </c>
      <c r="C71" s="51">
        <v>7.8750535845756545E-2</v>
      </c>
      <c r="D71" s="51"/>
      <c r="E71" s="51">
        <f>'DataFig2-extra'!AK22</f>
        <v>9.3173891301740613E-2</v>
      </c>
      <c r="F71" s="51">
        <v>7.4745130000000007E-2</v>
      </c>
      <c r="G71" s="51">
        <f t="shared" ref="G71:G99" si="7">F71</f>
        <v>7.4745130000000007E-2</v>
      </c>
      <c r="H71" s="51">
        <v>1</v>
      </c>
      <c r="I71" s="51">
        <f>G71*H71^(1/1.5)</f>
        <v>7.4745130000000007E-2</v>
      </c>
      <c r="J71" s="51">
        <f t="shared" ref="J71:J99" si="8">I71*$B71/$C71</f>
        <v>7.7726786830552674E-2</v>
      </c>
      <c r="K71" s="30">
        <v>1.4975782152918437E-2</v>
      </c>
      <c r="L71" s="30"/>
      <c r="M71" s="30">
        <f>'DataFig2-extra'!BD22</f>
        <v>8.1891972259261772E-2</v>
      </c>
      <c r="N71" s="30">
        <f>'DataFig2-extra'!BE22</f>
        <v>7.8630238265794683E-2</v>
      </c>
      <c r="P71" s="30">
        <v>0.34248910238920827</v>
      </c>
      <c r="T71" s="30">
        <v>0.24165635936423352</v>
      </c>
      <c r="V71" s="30">
        <f t="shared" si="6"/>
        <v>0.27494835865588707</v>
      </c>
      <c r="W71" s="60">
        <v>0.20814868</v>
      </c>
      <c r="X71" s="60">
        <v>2.718104E-2</v>
      </c>
      <c r="Y71" s="60">
        <f t="shared" ref="Y71:Y99" si="9">X71*H71^(1/1.5)*$Z71/$AA71</f>
        <v>2.8107225757076026E-2</v>
      </c>
      <c r="Z71" s="30">
        <v>2.7348994071051326E-2</v>
      </c>
      <c r="AA71" s="30">
        <v>2.6447793468832963E-2</v>
      </c>
    </row>
    <row r="72" spans="1:27">
      <c r="A72" s="4">
        <v>1982</v>
      </c>
      <c r="B72" s="51">
        <v>8.6964534682683448E-2</v>
      </c>
      <c r="C72" s="51">
        <v>8.2960464060306563E-2</v>
      </c>
      <c r="D72" s="51"/>
      <c r="E72" s="51">
        <f>'DataFig2-extra'!AK23</f>
        <v>9.9664727247968959E-2</v>
      </c>
      <c r="F72" s="51">
        <v>7.3284959999999996E-2</v>
      </c>
      <c r="G72" s="51">
        <f t="shared" si="7"/>
        <v>7.3284959999999996E-2</v>
      </c>
      <c r="H72" s="51">
        <f>H71+(H$102-H$71)/31</f>
        <v>1.0290322580645161</v>
      </c>
      <c r="I72" s="51">
        <f t="shared" ref="I72:I102" si="10">G72*H72^(1/1.5)</f>
        <v>7.4696602352489413E-2</v>
      </c>
      <c r="J72" s="51">
        <f t="shared" si="8"/>
        <v>7.8301819300812564E-2</v>
      </c>
      <c r="K72" s="30">
        <v>1.5001549483526741E-2</v>
      </c>
      <c r="L72" s="30"/>
      <c r="M72" s="30">
        <f>'DataFig2-extra'!BD23</f>
        <v>8.6964534682683448E-2</v>
      </c>
      <c r="N72" s="30">
        <f>'DataFig2-extra'!BE23</f>
        <v>8.4349000286117484E-2</v>
      </c>
      <c r="P72" s="30">
        <v>0.35336562959533691</v>
      </c>
      <c r="T72" s="30">
        <v>0.24403791459421459</v>
      </c>
      <c r="V72" s="30">
        <f t="shared" si="6"/>
        <v>0.27967690835053222</v>
      </c>
      <c r="W72" s="60">
        <v>0.19056332000000001</v>
      </c>
      <c r="X72" s="60">
        <v>2.618289E-2</v>
      </c>
      <c r="Y72" s="60">
        <f t="shared" si="9"/>
        <v>2.7823876865479852E-2</v>
      </c>
      <c r="Z72" s="30">
        <v>2.9331043668371595E-2</v>
      </c>
      <c r="AA72" s="30">
        <v>2.8132831677794463E-2</v>
      </c>
    </row>
    <row r="73" spans="1:27">
      <c r="A73" s="4">
        <v>1983</v>
      </c>
      <c r="B73" s="51">
        <v>8.1724878080873697E-2</v>
      </c>
      <c r="C73" s="51">
        <v>7.8102797269821181E-2</v>
      </c>
      <c r="D73" s="51"/>
      <c r="E73" s="51">
        <f>'DataFig2-extra'!AK24</f>
        <v>9.3311522590318441E-2</v>
      </c>
      <c r="F73" s="51">
        <v>8.3969779999999994E-2</v>
      </c>
      <c r="G73" s="51">
        <f t="shared" si="7"/>
        <v>8.3969779999999994E-2</v>
      </c>
      <c r="H73" s="51">
        <f t="shared" ref="H73:H99" si="11">H72+(H$102-H$71)/31</f>
        <v>1.0580645161290323</v>
      </c>
      <c r="I73" s="51">
        <f t="shared" si="10"/>
        <v>8.7189552487338409E-2</v>
      </c>
      <c r="J73" s="51">
        <f t="shared" si="8"/>
        <v>9.1233038969616709E-2</v>
      </c>
      <c r="K73" s="30">
        <v>1.5515915056680216E-2</v>
      </c>
      <c r="L73" s="30"/>
      <c r="M73" s="30">
        <f>'DataFig2-extra'!BD24</f>
        <v>8.1724878080873697E-2</v>
      </c>
      <c r="N73" s="30">
        <f>'DataFig2-extra'!BE24</f>
        <v>7.9260213048029798E-2</v>
      </c>
      <c r="P73" s="30">
        <v>0.36371994064975621</v>
      </c>
      <c r="T73" s="30">
        <v>0.23330865273301821</v>
      </c>
      <c r="V73" s="30">
        <f t="shared" si="6"/>
        <v>0.26638627222508854</v>
      </c>
      <c r="W73" s="60">
        <v>0.21072234000000001</v>
      </c>
      <c r="X73" s="60">
        <v>3.1426099999999998E-2</v>
      </c>
      <c r="Y73" s="60">
        <f t="shared" si="9"/>
        <v>3.4064777082365036E-2</v>
      </c>
      <c r="Z73" s="30">
        <v>2.7815640683116583E-2</v>
      </c>
      <c r="AA73" s="30">
        <v>2.6644982397556308E-2</v>
      </c>
    </row>
    <row r="74" spans="1:27">
      <c r="A74" s="4">
        <v>1984</v>
      </c>
      <c r="B74" s="51">
        <v>8.4904183280893289E-2</v>
      </c>
      <c r="C74" s="51">
        <v>8.2585342228412628E-2</v>
      </c>
      <c r="D74" s="51"/>
      <c r="E74" s="51">
        <f>'DataFig2-extra'!AK25</f>
        <v>9.6109027594973209E-2</v>
      </c>
      <c r="F74" s="51">
        <v>8.6045759999999999E-2</v>
      </c>
      <c r="G74" s="51">
        <f t="shared" si="7"/>
        <v>8.6045759999999999E-2</v>
      </c>
      <c r="H74" s="51">
        <f t="shared" si="11"/>
        <v>1.0870967741935484</v>
      </c>
      <c r="I74" s="51">
        <f t="shared" si="10"/>
        <v>9.0972112455296489E-2</v>
      </c>
      <c r="J74" s="51">
        <f t="shared" si="8"/>
        <v>9.3526438238784662E-2</v>
      </c>
      <c r="K74" s="30">
        <v>1.9390789563900054E-2</v>
      </c>
      <c r="L74" s="30"/>
      <c r="M74" s="30">
        <f>'DataFig2-extra'!BD25</f>
        <v>8.4904183280893289E-2</v>
      </c>
      <c r="N74" s="30">
        <f>'DataFig2-extra'!BE25</f>
        <v>8.1039520899011647E-2</v>
      </c>
      <c r="P74" s="30">
        <v>0.3693122371690335</v>
      </c>
      <c r="T74" s="30">
        <v>0.23423741265984399</v>
      </c>
      <c r="V74" s="30">
        <f t="shared" si="6"/>
        <v>0.26514983228354327</v>
      </c>
      <c r="W74" s="60">
        <v>0.20950060000000001</v>
      </c>
      <c r="X74" s="60">
        <v>3.3572860000000003E-2</v>
      </c>
      <c r="Y74" s="60">
        <f t="shared" si="9"/>
        <v>3.7145992878195498E-2</v>
      </c>
      <c r="Z74" s="30">
        <v>2.9665436263349085E-2</v>
      </c>
      <c r="AA74" s="30">
        <v>2.834692224860191E-2</v>
      </c>
    </row>
    <row r="75" spans="1:27">
      <c r="A75" s="4">
        <v>1985</v>
      </c>
      <c r="B75" s="51">
        <v>8.84636248979771E-2</v>
      </c>
      <c r="C75" s="51">
        <v>8.5570305585861192E-2</v>
      </c>
      <c r="D75" s="51"/>
      <c r="E75" s="51">
        <f>'DataFig2-extra'!AK26</f>
        <v>9.8514295158057097E-2</v>
      </c>
      <c r="F75" s="51">
        <v>9.4486059999999997E-2</v>
      </c>
      <c r="G75" s="51">
        <f t="shared" si="7"/>
        <v>9.4486059999999997E-2</v>
      </c>
      <c r="H75" s="51">
        <f t="shared" si="11"/>
        <v>1.1161290322580646</v>
      </c>
      <c r="I75" s="51">
        <f t="shared" si="10"/>
        <v>0.10166637598555364</v>
      </c>
      <c r="J75" s="51">
        <f t="shared" si="8"/>
        <v>0.10510393866594732</v>
      </c>
      <c r="K75" s="30">
        <v>2.3615252253976364E-2</v>
      </c>
      <c r="L75" s="30"/>
      <c r="M75" s="30">
        <f>'DataFig2-extra'!BD26</f>
        <v>8.84636248979771E-2</v>
      </c>
      <c r="N75" s="30">
        <f>'DataFig2-extra'!BE26</f>
        <v>8.373324454228899E-2</v>
      </c>
      <c r="P75" s="30">
        <v>0.37592720474377939</v>
      </c>
      <c r="T75" s="30">
        <v>0.23633174526403913</v>
      </c>
      <c r="V75" s="30">
        <f t="shared" si="6"/>
        <v>0.26318224394502177</v>
      </c>
      <c r="W75" s="60">
        <v>0.22350440999999999</v>
      </c>
      <c r="X75" s="60">
        <v>4.7533150000000003E-2</v>
      </c>
      <c r="Y75" s="60">
        <f t="shared" si="9"/>
        <v>4.9395005372857494E-2</v>
      </c>
      <c r="Z75" s="30">
        <v>2.9087000248621261E-2</v>
      </c>
      <c r="AA75" s="30">
        <v>3.0117720365524289E-2</v>
      </c>
    </row>
    <row r="76" spans="1:27">
      <c r="A76" s="4">
        <v>1986</v>
      </c>
      <c r="B76" s="51">
        <v>8.3860183259299462E-2</v>
      </c>
      <c r="C76" s="51">
        <v>8.1781595945358276E-2</v>
      </c>
      <c r="D76" s="51"/>
      <c r="E76" s="51">
        <f>'DataFig2-extra'!AK27</f>
        <v>9.1968723539577815E-2</v>
      </c>
      <c r="F76" s="51">
        <v>9.6067639999999996E-2</v>
      </c>
      <c r="G76" s="51">
        <f t="shared" si="7"/>
        <v>9.6067639999999996E-2</v>
      </c>
      <c r="H76" s="51">
        <f t="shared" si="11"/>
        <v>1.1451612903225807</v>
      </c>
      <c r="I76" s="51">
        <f t="shared" si="10"/>
        <v>0.10515297430244942</v>
      </c>
      <c r="J76" s="51">
        <f t="shared" si="8"/>
        <v>0.10782557607650003</v>
      </c>
      <c r="K76" s="30">
        <v>2.264665979457231E-2</v>
      </c>
      <c r="L76" s="30"/>
      <c r="M76" s="30">
        <f>'DataFig2-extra'!BD27</f>
        <v>8.3860183259299462E-2</v>
      </c>
      <c r="N76" s="30">
        <f>'DataFig2-extra'!BE27</f>
        <v>8.0347052770310984E-2</v>
      </c>
      <c r="P76" s="30">
        <v>0.37702451907782997</v>
      </c>
      <c r="T76" s="30">
        <v>0.23561571947057947</v>
      </c>
      <c r="V76" s="30">
        <f t="shared" si="6"/>
        <v>0.25839768199129814</v>
      </c>
      <c r="W76" s="60">
        <v>0.22655721000000001</v>
      </c>
      <c r="X76" s="60">
        <v>3.3665899999999999E-2</v>
      </c>
      <c r="Y76" s="60">
        <f t="shared" si="9"/>
        <v>3.8579496731035667E-2</v>
      </c>
      <c r="Z76" s="30">
        <v>2.9497837565057489E-2</v>
      </c>
      <c r="AA76" s="30">
        <v>2.8175283223390579E-2</v>
      </c>
    </row>
    <row r="77" spans="1:27">
      <c r="A77" s="4">
        <v>1987</v>
      </c>
      <c r="B77" s="51">
        <v>9.5966737965709231E-2</v>
      </c>
      <c r="C77" s="51">
        <v>9.1254800558090196E-2</v>
      </c>
      <c r="D77" s="51"/>
      <c r="E77" s="51">
        <f>'DataFig2-extra'!AK28</f>
        <v>0.10384127350690607</v>
      </c>
      <c r="F77" s="51">
        <v>8.9839290000000002E-2</v>
      </c>
      <c r="G77" s="51">
        <f t="shared" si="7"/>
        <v>8.9839290000000002E-2</v>
      </c>
      <c r="H77" s="51">
        <f t="shared" si="11"/>
        <v>1.1741935483870969</v>
      </c>
      <c r="I77" s="51">
        <f t="shared" si="10"/>
        <v>9.9990660593883993E-2</v>
      </c>
      <c r="J77" s="51">
        <f t="shared" si="8"/>
        <v>0.10515367373054565</v>
      </c>
      <c r="K77" s="30">
        <v>3.404286657096145E-2</v>
      </c>
      <c r="L77" s="30"/>
      <c r="M77" s="30">
        <f>'DataFig2-extra'!BD28</f>
        <v>9.5966737965709231E-2</v>
      </c>
      <c r="N77" s="30">
        <f>'DataFig2-extra'!BE28</f>
        <v>8.7558715000916554E-2</v>
      </c>
      <c r="P77" s="30">
        <v>0.36691348601903928</v>
      </c>
      <c r="T77" s="30">
        <v>0.25278318337373229</v>
      </c>
      <c r="V77" s="30">
        <f t="shared" si="6"/>
        <v>0.27352526759883738</v>
      </c>
      <c r="W77" s="60">
        <v>0.21566795999999999</v>
      </c>
      <c r="X77" s="60">
        <v>3.5286289999999998E-2</v>
      </c>
      <c r="Y77" s="60">
        <f t="shared" si="9"/>
        <v>4.1070661349888467E-2</v>
      </c>
      <c r="Z77" s="30">
        <v>3.4854586572022929E-2</v>
      </c>
      <c r="AA77" s="30">
        <v>3.3329389989376068E-2</v>
      </c>
    </row>
    <row r="78" spans="1:27">
      <c r="A78" s="4">
        <v>1988</v>
      </c>
      <c r="B78" s="51">
        <v>0.11210743574847949</v>
      </c>
      <c r="C78" s="51">
        <v>0.10669055581092833</v>
      </c>
      <c r="D78" s="51"/>
      <c r="E78" s="51">
        <f>'DataFig2-extra'!AK29</f>
        <v>0.12243197848215744</v>
      </c>
      <c r="F78" s="51">
        <v>8.9540839999999997E-2</v>
      </c>
      <c r="G78" s="51">
        <f t="shared" si="7"/>
        <v>8.9540839999999997E-2</v>
      </c>
      <c r="H78" s="51">
        <f t="shared" si="11"/>
        <v>1.203225806451613</v>
      </c>
      <c r="I78" s="51">
        <f t="shared" si="10"/>
        <v>0.1012945134946973</v>
      </c>
      <c r="J78" s="51">
        <f t="shared" si="8"/>
        <v>0.10643742622734638</v>
      </c>
      <c r="K78" s="30">
        <v>3.7841397924595323E-2</v>
      </c>
      <c r="L78" s="30"/>
      <c r="M78" s="30">
        <f>'DataFig2-extra'!BD29</f>
        <v>0.11210743574847951</v>
      </c>
      <c r="N78" s="30">
        <f>'DataFig2-extra'!BE29</f>
        <v>0.10155797299864668</v>
      </c>
      <c r="P78" s="30">
        <v>0.3534093460831208</v>
      </c>
      <c r="T78" s="30">
        <v>0.27224527282253769</v>
      </c>
      <c r="V78" s="30">
        <f t="shared" si="6"/>
        <v>0.29731772171526177</v>
      </c>
      <c r="W78" s="60">
        <v>0.21704841</v>
      </c>
      <c r="X78" s="60">
        <v>3.2847399999999999E-2</v>
      </c>
      <c r="Y78" s="60">
        <f t="shared" si="9"/>
        <v>3.9017225044677181E-2</v>
      </c>
      <c r="Z78" s="30">
        <v>4.2807302142933081E-2</v>
      </c>
      <c r="AA78" s="30">
        <v>4.0768735110759742E-2</v>
      </c>
    </row>
    <row r="79" spans="1:27">
      <c r="A79" s="4">
        <v>1989</v>
      </c>
      <c r="B79" s="51">
        <v>0.11094438179307504</v>
      </c>
      <c r="C79" s="51">
        <v>0.10507851839065552</v>
      </c>
      <c r="D79" s="51">
        <v>0.1316252</v>
      </c>
      <c r="E79" s="51">
        <f>'DataFig2-extra'!AK30</f>
        <v>0.11987178314545677</v>
      </c>
      <c r="F79" s="51">
        <v>9.3001050000000002E-2</v>
      </c>
      <c r="G79" s="51">
        <f t="shared" si="7"/>
        <v>9.3001050000000002E-2</v>
      </c>
      <c r="H79" s="51">
        <f t="shared" si="11"/>
        <v>1.2322580645161292</v>
      </c>
      <c r="I79" s="51">
        <f t="shared" si="10"/>
        <v>0.10689456671033193</v>
      </c>
      <c r="J79" s="51">
        <f t="shared" si="8"/>
        <v>0.11286180850615259</v>
      </c>
      <c r="K79" s="30">
        <v>3.743531677145269E-2</v>
      </c>
      <c r="L79" s="30"/>
      <c r="M79" s="30">
        <f>'DataFig2-extra'!BD30</f>
        <v>0.11094438179307504</v>
      </c>
      <c r="N79" s="30">
        <f>'DataFig2-extra'!BE30</f>
        <v>0.102793294974307</v>
      </c>
      <c r="P79" s="30">
        <v>0.35286220615931696</v>
      </c>
      <c r="Q79" s="51">
        <v>0.32464250000000006</v>
      </c>
      <c r="T79" s="30">
        <v>0.2722597196825971</v>
      </c>
      <c r="U79" s="51">
        <v>0.33656119999999995</v>
      </c>
      <c r="V79" s="30">
        <f t="shared" si="6"/>
        <v>0.29416774017368247</v>
      </c>
      <c r="W79" s="60">
        <v>0.21963452999999999</v>
      </c>
      <c r="X79" s="60">
        <v>4.0106160000000002E-2</v>
      </c>
      <c r="Y79" s="60">
        <f t="shared" si="9"/>
        <v>4.8351681625436363E-2</v>
      </c>
      <c r="Z79" s="30">
        <v>4.1793743517847773E-2</v>
      </c>
      <c r="AA79" s="30">
        <v>3.9845433086156845E-2</v>
      </c>
    </row>
    <row r="80" spans="1:27">
      <c r="A80" s="4">
        <v>1990</v>
      </c>
      <c r="B80" s="51">
        <v>0.1118342291047812</v>
      </c>
      <c r="C80" s="51">
        <v>0.10583195090293884</v>
      </c>
      <c r="D80" s="51"/>
      <c r="E80" s="51">
        <f>'DataFig2-extra'!AK31</f>
        <v>0.12064744692413491</v>
      </c>
      <c r="F80" s="51">
        <v>8.7297810000000003E-2</v>
      </c>
      <c r="G80" s="51">
        <f t="shared" si="7"/>
        <v>8.7297810000000003E-2</v>
      </c>
      <c r="H80" s="51">
        <f t="shared" si="11"/>
        <v>1.2612903225806453</v>
      </c>
      <c r="I80" s="51">
        <f t="shared" si="10"/>
        <v>0.10190919974981506</v>
      </c>
      <c r="J80" s="51">
        <f t="shared" si="8"/>
        <v>0.10768899841181373</v>
      </c>
      <c r="K80" s="30">
        <v>3.7185698619185373E-2</v>
      </c>
      <c r="L80" s="30"/>
      <c r="M80" s="30">
        <f>'DataFig2-extra'!BD31</f>
        <v>0.1118342291047812</v>
      </c>
      <c r="N80" s="30">
        <f>'DataFig2-extra'!BE31</f>
        <v>0.10322466671068267</v>
      </c>
      <c r="P80" s="30">
        <v>0.34964418442029888</v>
      </c>
      <c r="T80" s="30">
        <v>0.274200757291785</v>
      </c>
      <c r="V80" s="30">
        <f t="shared" si="6"/>
        <v>0.29580944561188832</v>
      </c>
      <c r="W80" s="60">
        <v>0.20863288999999999</v>
      </c>
      <c r="X80" s="60">
        <v>3.414383E-2</v>
      </c>
      <c r="Y80" s="60">
        <f t="shared" si="9"/>
        <v>4.1612523217777156E-2</v>
      </c>
      <c r="Z80" s="30">
        <v>4.2057417015001271E-2</v>
      </c>
      <c r="AA80" s="30">
        <v>4.0284764021635056E-2</v>
      </c>
    </row>
    <row r="81" spans="1:27">
      <c r="A81" s="4">
        <v>1991</v>
      </c>
      <c r="B81" s="51">
        <v>0.10674095914498168</v>
      </c>
      <c r="C81" s="51">
        <v>0.10120694339275359</v>
      </c>
      <c r="D81" s="51"/>
      <c r="E81" s="51">
        <f>'DataFig2-extra'!AK32</f>
        <v>0.11452810215336931</v>
      </c>
      <c r="F81" s="51">
        <v>8.9521089999999998E-2</v>
      </c>
      <c r="G81" s="51">
        <f t="shared" si="7"/>
        <v>8.9521089999999998E-2</v>
      </c>
      <c r="H81" s="51">
        <f t="shared" si="11"/>
        <v>1.2903225806451615</v>
      </c>
      <c r="I81" s="51">
        <f t="shared" si="10"/>
        <v>0.10610216030062787</v>
      </c>
      <c r="J81" s="51">
        <f t="shared" si="8"/>
        <v>0.11190384748497917</v>
      </c>
      <c r="K81" s="30">
        <v>3.8186989685251249E-2</v>
      </c>
      <c r="L81" s="30"/>
      <c r="M81" s="30">
        <f>'DataFig2-extra'!BD32</f>
        <v>0.10674095914498166</v>
      </c>
      <c r="N81" s="30">
        <f>'DataFig2-extra'!BE32</f>
        <v>9.7421540269200302E-2</v>
      </c>
      <c r="P81" s="30">
        <v>0.35252005066535219</v>
      </c>
      <c r="T81" s="30">
        <v>0.2683981003353218</v>
      </c>
      <c r="V81" s="30">
        <f t="shared" si="6"/>
        <v>0.28797872249978906</v>
      </c>
      <c r="W81" s="60">
        <v>0.21535435</v>
      </c>
      <c r="X81" s="60">
        <v>3.4929809999999999E-2</v>
      </c>
      <c r="Y81" s="60">
        <f t="shared" si="9"/>
        <v>4.3194433006160562E-2</v>
      </c>
      <c r="Z81" s="30">
        <v>4.0327379639993791E-2</v>
      </c>
      <c r="AA81" s="30">
        <v>3.865158557891845E-2</v>
      </c>
    </row>
    <row r="82" spans="1:27">
      <c r="A82" s="4">
        <v>1992</v>
      </c>
      <c r="B82" s="51">
        <v>0.11654614788774355</v>
      </c>
      <c r="C82" s="51">
        <v>0.11162913590669632</v>
      </c>
      <c r="D82" s="51">
        <v>0.13717799999999997</v>
      </c>
      <c r="E82" s="51">
        <f>'DataFig2-extra'!AK33</f>
        <v>0.12448685028440318</v>
      </c>
      <c r="F82" s="51">
        <v>8.9935520000000005E-2</v>
      </c>
      <c r="G82" s="51">
        <f t="shared" si="7"/>
        <v>8.9935520000000005E-2</v>
      </c>
      <c r="H82" s="51">
        <f t="shared" si="11"/>
        <v>1.3193548387096776</v>
      </c>
      <c r="I82" s="51">
        <f t="shared" si="10"/>
        <v>0.10818631447591553</v>
      </c>
      <c r="J82" s="51">
        <f t="shared" si="8"/>
        <v>0.11295167792823184</v>
      </c>
      <c r="K82" s="30">
        <v>3.8338395545591465E-2</v>
      </c>
      <c r="L82" s="30"/>
      <c r="M82" s="30">
        <f>'DataFig2-extra'!BD33</f>
        <v>0.11654614788774356</v>
      </c>
      <c r="N82" s="30">
        <f>'DataFig2-extra'!BE33</f>
        <v>0.10421098973151006</v>
      </c>
      <c r="P82" s="30">
        <v>0.33804617767979506</v>
      </c>
      <c r="Q82" s="51">
        <v>0.32624249999999999</v>
      </c>
      <c r="T82" s="30">
        <v>0.28310171006375495</v>
      </c>
      <c r="U82" s="51">
        <v>0.34032589999999996</v>
      </c>
      <c r="V82" s="30">
        <f t="shared" si="6"/>
        <v>0.30239043361527879</v>
      </c>
      <c r="W82" s="60">
        <v>0.21178478000000001</v>
      </c>
      <c r="X82" s="60">
        <v>3.5177550000000002E-2</v>
      </c>
      <c r="Y82" s="60">
        <f t="shared" si="9"/>
        <v>4.4167794907582915E-2</v>
      </c>
      <c r="Z82" s="30">
        <v>4.5762996782458439E-2</v>
      </c>
      <c r="AA82" s="30">
        <v>4.3844528496265418E-2</v>
      </c>
    </row>
    <row r="83" spans="1:27">
      <c r="A83" s="4">
        <v>1993</v>
      </c>
      <c r="B83" s="51">
        <v>0.11857358168157417</v>
      </c>
      <c r="C83" s="51">
        <v>0.11324714869260788</v>
      </c>
      <c r="D83" s="51"/>
      <c r="E83" s="51">
        <f>'DataFig2-extra'!AK34</f>
        <v>0.12591546985402119</v>
      </c>
      <c r="F83" s="51">
        <v>8.6924669999999996E-2</v>
      </c>
      <c r="G83" s="51">
        <f t="shared" si="7"/>
        <v>8.6924669999999996E-2</v>
      </c>
      <c r="H83" s="51">
        <f t="shared" si="11"/>
        <v>1.3483870967741938</v>
      </c>
      <c r="I83" s="51">
        <f t="shared" si="10"/>
        <v>0.1060928483145894</v>
      </c>
      <c r="J83" s="51">
        <f t="shared" si="8"/>
        <v>0.11108278804976184</v>
      </c>
      <c r="K83" s="30">
        <v>3.9330388660836643E-2</v>
      </c>
      <c r="L83" s="30"/>
      <c r="M83" s="30">
        <f>'DataFig2-extra'!BD34</f>
        <v>0.11857358168157418</v>
      </c>
      <c r="N83" s="30">
        <f>'DataFig2-extra'!BE34</f>
        <v>0.10453245455180728</v>
      </c>
      <c r="P83" s="30">
        <v>0.334742169209992</v>
      </c>
      <c r="T83" s="30">
        <v>0.28555941041505672</v>
      </c>
      <c r="V83" s="30">
        <f t="shared" si="6"/>
        <v>0.30324079633698547</v>
      </c>
      <c r="W83" s="60">
        <v>0.21310825999999999</v>
      </c>
      <c r="X83" s="60">
        <v>4.049614E-2</v>
      </c>
      <c r="Y83" s="60">
        <f t="shared" si="9"/>
        <v>5.1299454767587724E-2</v>
      </c>
      <c r="Z83" s="30">
        <v>4.7307587924325205E-2</v>
      </c>
      <c r="AA83" s="30">
        <v>4.558004438877105E-2</v>
      </c>
    </row>
    <row r="84" spans="1:27">
      <c r="A84" s="4">
        <v>1994</v>
      </c>
      <c r="B84" s="51">
        <v>0.11729324861656715</v>
      </c>
      <c r="C84" s="51">
        <v>0.11212781071662904</v>
      </c>
      <c r="D84" s="51"/>
      <c r="E84" s="51">
        <f>'DataFig2-extra'!AK35</f>
        <v>0.12514344104000319</v>
      </c>
      <c r="F84" s="51">
        <v>8.9984629999999996E-2</v>
      </c>
      <c r="G84" s="51">
        <f t="shared" si="7"/>
        <v>8.9984629999999996E-2</v>
      </c>
      <c r="H84" s="51">
        <f t="shared" si="11"/>
        <v>1.3774193548387099</v>
      </c>
      <c r="I84" s="51">
        <f t="shared" si="10"/>
        <v>0.11139844349012681</v>
      </c>
      <c r="J84" s="51">
        <f t="shared" si="8"/>
        <v>0.1165302813305376</v>
      </c>
      <c r="K84" s="30">
        <v>4.085038188865877E-2</v>
      </c>
      <c r="L84" s="30"/>
      <c r="M84" s="30">
        <f>'DataFig2-extra'!BD35</f>
        <v>0.11729324861656715</v>
      </c>
      <c r="N84" s="30">
        <f>'DataFig2-extra'!BE35</f>
        <v>0.10001921777925356</v>
      </c>
      <c r="P84" s="30">
        <v>0.33398698682977201</v>
      </c>
      <c r="T84" s="30">
        <v>0.28444053044124223</v>
      </c>
      <c r="V84" s="30">
        <f t="shared" si="6"/>
        <v>0.30347754172129793</v>
      </c>
      <c r="W84" s="60">
        <v>0.21581003000000001</v>
      </c>
      <c r="X84" s="60">
        <v>3.2431229999999998E-2</v>
      </c>
      <c r="Y84" s="60">
        <f t="shared" si="9"/>
        <v>4.1863451774549622E-2</v>
      </c>
      <c r="Z84" s="30">
        <v>4.6385098749899593E-2</v>
      </c>
      <c r="AA84" s="30">
        <v>4.4485416263341904E-2</v>
      </c>
    </row>
    <row r="85" spans="1:27">
      <c r="A85" s="4">
        <v>1995</v>
      </c>
      <c r="B85" s="51">
        <v>0.11946863744584499</v>
      </c>
      <c r="C85" s="51">
        <v>0.1141670271754265</v>
      </c>
      <c r="D85" s="51">
        <v>0.16151879999999999</v>
      </c>
      <c r="E85" s="51">
        <f>'DataFig2-extra'!AK36</f>
        <v>0.12745397695124655</v>
      </c>
      <c r="F85" s="51">
        <v>9.2909340000000007E-2</v>
      </c>
      <c r="G85" s="51">
        <f t="shared" si="7"/>
        <v>9.2909340000000007E-2</v>
      </c>
      <c r="H85" s="51">
        <f t="shared" si="11"/>
        <v>1.4064516129032261</v>
      </c>
      <c r="I85" s="51">
        <f t="shared" si="10"/>
        <v>0.11662972151000178</v>
      </c>
      <c r="J85" s="51">
        <f t="shared" si="8"/>
        <v>0.12204569269442589</v>
      </c>
      <c r="K85" s="30">
        <v>3.9255126229700892E-2</v>
      </c>
      <c r="L85" s="30"/>
      <c r="M85" s="30">
        <f>'DataFig2-extra'!BD36</f>
        <v>0.11946863744584499</v>
      </c>
      <c r="N85" s="30">
        <f>'DataFig2-extra'!BE36</f>
        <v>0.10548352032213228</v>
      </c>
      <c r="P85" s="30">
        <v>0.33183629517790547</v>
      </c>
      <c r="Q85" s="51">
        <v>0.31670730000000014</v>
      </c>
      <c r="T85" s="30">
        <v>0.2873060331499559</v>
      </c>
      <c r="U85" s="51">
        <v>0.38589309999999999</v>
      </c>
      <c r="V85" s="30">
        <f t="shared" si="6"/>
        <v>0.30650970254555382</v>
      </c>
      <c r="W85" s="60">
        <v>0.21540591000000001</v>
      </c>
      <c r="X85" s="60">
        <v>4.4972610000000003E-2</v>
      </c>
      <c r="Y85" s="60">
        <f t="shared" si="9"/>
        <v>5.862459685125513E-2</v>
      </c>
      <c r="Z85" s="30">
        <v>4.7327530855783048E-2</v>
      </c>
      <c r="AA85" s="30">
        <v>4.5575551688671105E-2</v>
      </c>
    </row>
    <row r="86" spans="1:27">
      <c r="A86" s="4">
        <v>1996</v>
      </c>
      <c r="B86" s="51">
        <v>0.1271937686284027</v>
      </c>
      <c r="C86" s="51">
        <v>0.12092035263776779</v>
      </c>
      <c r="D86" s="51"/>
      <c r="E86" s="51">
        <f>'DataFig2-extra'!AK37</f>
        <v>0.13184794457774543</v>
      </c>
      <c r="F86" s="51">
        <v>9.0791150000000001E-2</v>
      </c>
      <c r="G86" s="51">
        <f t="shared" si="7"/>
        <v>9.0791150000000001E-2</v>
      </c>
      <c r="H86" s="51">
        <f t="shared" si="11"/>
        <v>1.4354838709677422</v>
      </c>
      <c r="I86" s="51">
        <f t="shared" si="10"/>
        <v>0.11553380106034934</v>
      </c>
      <c r="J86" s="51">
        <f t="shared" si="8"/>
        <v>0.12152775972173394</v>
      </c>
      <c r="K86" s="30">
        <v>3.633854035119486E-2</v>
      </c>
      <c r="L86" s="30"/>
      <c r="M86" s="30">
        <f>'DataFig2-extra'!BD37</f>
        <v>0.12329748725203135</v>
      </c>
      <c r="N86" s="30">
        <f>'DataFig2-extra'!BE37</f>
        <v>0.11486373329511672</v>
      </c>
      <c r="P86" s="30">
        <v>0.32722016128561449</v>
      </c>
      <c r="T86" s="30">
        <v>0.2959197684666095</v>
      </c>
      <c r="V86" s="30">
        <f t="shared" si="6"/>
        <v>0.30674783562889352</v>
      </c>
      <c r="W86" s="60">
        <v>0.21448378000000001</v>
      </c>
      <c r="X86" s="60">
        <v>3.360643E-2</v>
      </c>
      <c r="Y86" s="60">
        <f t="shared" si="9"/>
        <v>4.4564246910516213E-2</v>
      </c>
      <c r="Z86" s="30">
        <v>5.1656839192020715E-2</v>
      </c>
      <c r="AA86" s="30">
        <v>4.9571171402931213E-2</v>
      </c>
    </row>
    <row r="87" spans="1:27">
      <c r="A87" s="4">
        <v>1997</v>
      </c>
      <c r="B87" s="51">
        <v>0.13558760029271408</v>
      </c>
      <c r="C87" s="51">
        <v>0.1291019469499588</v>
      </c>
      <c r="D87" s="51"/>
      <c r="E87" s="51">
        <f>'DataFig2-extra'!AK38</f>
        <v>0.14143151052625544</v>
      </c>
      <c r="F87" s="51">
        <v>8.9187310000000006E-2</v>
      </c>
      <c r="G87" s="51">
        <f t="shared" si="7"/>
        <v>8.9187310000000006E-2</v>
      </c>
      <c r="H87" s="51">
        <f t="shared" si="11"/>
        <v>1.4645161290322584</v>
      </c>
      <c r="I87" s="51">
        <f t="shared" si="10"/>
        <v>0.11501800698681248</v>
      </c>
      <c r="J87" s="51">
        <f t="shared" si="8"/>
        <v>0.12079612992852315</v>
      </c>
      <c r="K87" s="30">
        <v>3.492938593452026E-2</v>
      </c>
      <c r="L87" s="30"/>
      <c r="M87" s="30">
        <f>'DataFig2-extra'!BD38</f>
        <v>0.13288381415000217</v>
      </c>
      <c r="N87" s="30">
        <f>'DataFig2-extra'!BE38</f>
        <v>0.12365526316565541</v>
      </c>
      <c r="P87" s="30">
        <v>0.32069003532591844</v>
      </c>
      <c r="T87" s="30">
        <v>0.30605653577166397</v>
      </c>
      <c r="V87" s="30">
        <f t="shared" si="6"/>
        <v>0.31924776356518625</v>
      </c>
      <c r="W87" s="60">
        <v>0.21239483000000001</v>
      </c>
      <c r="X87" s="60">
        <v>3.9831610000000003E-2</v>
      </c>
      <c r="Y87" s="60">
        <f t="shared" si="9"/>
        <v>5.4200025641405823E-2</v>
      </c>
      <c r="Z87" s="30">
        <v>5.5552811443738352E-2</v>
      </c>
      <c r="AA87" s="30">
        <v>5.2649855613708496E-2</v>
      </c>
    </row>
    <row r="88" spans="1:27">
      <c r="A88" s="4">
        <v>1998</v>
      </c>
      <c r="B88" s="51">
        <v>0.14170849986874184</v>
      </c>
      <c r="C88" s="51">
        <v>0.13461004197597504</v>
      </c>
      <c r="D88" s="51">
        <v>0.15938230000000006</v>
      </c>
      <c r="E88" s="51">
        <f>'DataFig2-extra'!AK39</f>
        <v>0.14814344248668343</v>
      </c>
      <c r="F88" s="51">
        <v>9.3813489999999999E-2</v>
      </c>
      <c r="G88" s="51">
        <f t="shared" si="7"/>
        <v>9.3813489999999999E-2</v>
      </c>
      <c r="H88" s="51">
        <f t="shared" si="11"/>
        <v>1.4935483870967745</v>
      </c>
      <c r="I88" s="51">
        <f t="shared" si="10"/>
        <v>0.12257770638415064</v>
      </c>
      <c r="J88" s="51">
        <f t="shared" si="8"/>
        <v>0.129041657175542</v>
      </c>
      <c r="K88" s="30">
        <v>3.3388560765663197E-2</v>
      </c>
      <c r="L88" s="30"/>
      <c r="M88" s="30">
        <f>'DataFig2-extra'!BD39</f>
        <v>0.13935020191409264</v>
      </c>
      <c r="N88" s="30">
        <f>'DataFig2-extra'!BE39</f>
        <v>0.1323650738867489</v>
      </c>
      <c r="P88" s="30">
        <v>0.31488410374864495</v>
      </c>
      <c r="Q88" s="51">
        <v>0.30847340000000012</v>
      </c>
      <c r="T88" s="30">
        <v>0.31689060195124824</v>
      </c>
      <c r="U88" s="51">
        <v>0.38588270000000008</v>
      </c>
      <c r="V88" s="30">
        <f t="shared" si="6"/>
        <v>0.33128051392978192</v>
      </c>
      <c r="W88" s="60">
        <v>0.21695755</v>
      </c>
      <c r="X88" s="60">
        <v>3.842338E-2</v>
      </c>
      <c r="Y88" s="60">
        <f t="shared" si="9"/>
        <v>5.2679897795432001E-2</v>
      </c>
      <c r="Z88" s="30">
        <v>5.7886280024485627E-2</v>
      </c>
      <c r="AA88" s="30">
        <v>5.5166125297546394E-2</v>
      </c>
    </row>
    <row r="89" spans="1:27">
      <c r="A89" s="4">
        <v>1999</v>
      </c>
      <c r="B89" s="51">
        <v>0.14577870464404311</v>
      </c>
      <c r="C89" s="51">
        <v>0.13903163373470309</v>
      </c>
      <c r="D89" s="51"/>
      <c r="E89" s="51">
        <f>'DataFig2-extra'!AK40</f>
        <v>0.15106307592082108</v>
      </c>
      <c r="F89" s="51">
        <v>9.4014959999999995E-2</v>
      </c>
      <c r="G89" s="51">
        <f t="shared" si="7"/>
        <v>9.4014959999999995E-2</v>
      </c>
      <c r="H89" s="51">
        <f t="shared" si="11"/>
        <v>1.5225806451612907</v>
      </c>
      <c r="I89" s="51">
        <f t="shared" si="10"/>
        <v>0.12442772732671739</v>
      </c>
      <c r="J89" s="51">
        <f t="shared" si="8"/>
        <v>0.13046608476243124</v>
      </c>
      <c r="K89" s="30">
        <v>3.2106035529168943E-2</v>
      </c>
      <c r="L89" s="30"/>
      <c r="M89" s="30">
        <f>'DataFig2-extra'!BD40</f>
        <v>0.14242691155773499</v>
      </c>
      <c r="N89" s="30">
        <f>'DataFig2-extra'!BE40</f>
        <v>0.13493591841140704</v>
      </c>
      <c r="P89" s="30">
        <v>0.3131283713747931</v>
      </c>
      <c r="T89" s="30">
        <v>0.32518453151365156</v>
      </c>
      <c r="V89" s="30">
        <f t="shared" si="6"/>
        <v>0.33697223261978471</v>
      </c>
      <c r="W89" s="60">
        <v>0.21682429</v>
      </c>
      <c r="X89" s="60">
        <v>3.9816940000000002E-2</v>
      </c>
      <c r="Y89" s="60">
        <f t="shared" si="9"/>
        <v>5.5577183229431788E-2</v>
      </c>
      <c r="Z89" s="30">
        <v>6.0386473483898279E-2</v>
      </c>
      <c r="AA89" s="30">
        <v>5.7257346808910377E-2</v>
      </c>
    </row>
    <row r="90" spans="1:27">
      <c r="A90" s="4">
        <v>2000</v>
      </c>
      <c r="B90" s="51">
        <v>0.15370295200973955</v>
      </c>
      <c r="C90" s="51">
        <v>0.14650915563106534</v>
      </c>
      <c r="D90" s="51"/>
      <c r="E90" s="51">
        <f>'DataFig2-extra'!AK41</f>
        <v>0.16131610382611328</v>
      </c>
      <c r="F90" s="51">
        <v>9.061988E-2</v>
      </c>
      <c r="G90" s="51">
        <f t="shared" si="7"/>
        <v>9.061988E-2</v>
      </c>
      <c r="H90" s="51">
        <f t="shared" si="11"/>
        <v>1.5516129032258068</v>
      </c>
      <c r="I90" s="51">
        <f t="shared" si="10"/>
        <v>0.12145416272919819</v>
      </c>
      <c r="J90" s="51">
        <f t="shared" si="8"/>
        <v>0.12741772529464207</v>
      </c>
      <c r="K90" s="30">
        <v>3.3474333578108424E-2</v>
      </c>
      <c r="L90" s="30"/>
      <c r="M90" s="30">
        <f>'DataFig2-extra'!BD41</f>
        <v>0.15264782262806356</v>
      </c>
      <c r="N90" s="30">
        <f>'DataFig2-extra'!BE41</f>
        <v>0.14249362483211861</v>
      </c>
      <c r="P90" s="30">
        <v>0.30832437918571665</v>
      </c>
      <c r="T90" s="30">
        <v>0.33327455560823477</v>
      </c>
      <c r="V90" s="30">
        <f t="shared" si="6"/>
        <v>0.34978217472162176</v>
      </c>
      <c r="W90" s="60">
        <v>0.20787238</v>
      </c>
      <c r="X90" s="60">
        <v>3.6824309999999999E-2</v>
      </c>
      <c r="Y90" s="60">
        <f t="shared" si="9"/>
        <v>5.2076784426506109E-2</v>
      </c>
      <c r="Z90" s="30">
        <v>6.6113430387557737E-2</v>
      </c>
      <c r="AA90" s="30">
        <v>6.2656924128532424E-2</v>
      </c>
    </row>
    <row r="91" spans="1:27">
      <c r="A91" s="4">
        <v>2001</v>
      </c>
      <c r="B91" s="51">
        <v>0.15241700826801566</v>
      </c>
      <c r="C91" s="51">
        <v>0.14585402607917788</v>
      </c>
      <c r="D91" s="51">
        <v>0.1394687</v>
      </c>
      <c r="E91" s="51">
        <f>'DataFig2-extra'!AK42</f>
        <v>0.15996370853705599</v>
      </c>
      <c r="F91" s="51">
        <v>0.10764509999999999</v>
      </c>
      <c r="G91" s="51">
        <f t="shared" ref="G91:G98" si="12">0.5*F91+0.25*F92+0.25*F90</f>
        <v>0.10079034499999999</v>
      </c>
      <c r="H91" s="51">
        <f t="shared" si="11"/>
        <v>1.580645161290323</v>
      </c>
      <c r="I91" s="51">
        <f t="shared" si="10"/>
        <v>0.13676506909861619</v>
      </c>
      <c r="J91" s="51">
        <f t="shared" si="8"/>
        <v>0.14291907620200683</v>
      </c>
      <c r="K91" s="30">
        <v>3.4769072714681305E-2</v>
      </c>
      <c r="L91" s="30"/>
      <c r="M91" s="30">
        <f>'DataFig2-extra'!BD42</f>
        <v>0.15076711091103631</v>
      </c>
      <c r="N91" s="30">
        <f>'DataFig2-extra'!BE42</f>
        <v>0.14160042157267</v>
      </c>
      <c r="P91" s="30">
        <v>0.3149601969492033</v>
      </c>
      <c r="Q91" s="51">
        <v>0.29816670000000001</v>
      </c>
      <c r="T91" s="30">
        <v>0.32533105066900014</v>
      </c>
      <c r="U91" s="51">
        <v>0.37437449999999994</v>
      </c>
      <c r="V91" s="30">
        <f t="shared" si="6"/>
        <v>0.34143933120481573</v>
      </c>
      <c r="W91" s="60">
        <v>0.23540797999999999</v>
      </c>
      <c r="X91" s="60">
        <v>5.1104419999999998E-2</v>
      </c>
      <c r="Y91" s="60">
        <f t="shared" si="9"/>
        <v>7.2096330125567501E-2</v>
      </c>
      <c r="Z91" s="30">
        <v>6.768270876405845E-2</v>
      </c>
      <c r="AA91" s="30">
        <v>6.5099745988845825E-2</v>
      </c>
    </row>
    <row r="92" spans="1:27">
      <c r="A92" s="4">
        <v>2002</v>
      </c>
      <c r="B92" s="51">
        <v>0.14281969550811557</v>
      </c>
      <c r="C92" s="51">
        <v>0.13607114553451541</v>
      </c>
      <c r="D92" s="51"/>
      <c r="E92" s="51">
        <f>'DataFig2-extra'!AK43</f>
        <v>0.14843699292321091</v>
      </c>
      <c r="F92" s="51">
        <v>9.7251299999999999E-2</v>
      </c>
      <c r="G92" s="51">
        <f t="shared" si="12"/>
        <v>0.10096437</v>
      </c>
      <c r="H92" s="51">
        <f t="shared" si="11"/>
        <v>1.6096774193548391</v>
      </c>
      <c r="I92" s="51">
        <f t="shared" si="10"/>
        <v>0.13867368008360326</v>
      </c>
      <c r="J92" s="51">
        <f t="shared" si="8"/>
        <v>0.14555130469968952</v>
      </c>
      <c r="K92" s="30">
        <v>3.9528809042391214E-2</v>
      </c>
      <c r="L92" s="30"/>
      <c r="M92" s="30">
        <f>'DataFig2-extra'!BD43</f>
        <v>0.13930673302098157</v>
      </c>
      <c r="N92" s="30">
        <f>'DataFig2-extra'!BE43</f>
        <v>0.12778562956326345</v>
      </c>
      <c r="P92" s="30">
        <v>0.31332499914211531</v>
      </c>
      <c r="T92" s="30">
        <v>0.31625309672554935</v>
      </c>
      <c r="V92" s="30">
        <f t="shared" si="6"/>
        <v>0.32869177121251031</v>
      </c>
      <c r="W92" s="60">
        <v>0.21917053</v>
      </c>
      <c r="X92" s="60">
        <v>4.330734E-2</v>
      </c>
      <c r="Y92" s="60">
        <f t="shared" si="9"/>
        <v>6.1889763302055485E-2</v>
      </c>
      <c r="Z92" s="30">
        <v>6.1818979531823706E-2</v>
      </c>
      <c r="AA92" s="30">
        <v>5.9414222836494446E-2</v>
      </c>
    </row>
    <row r="93" spans="1:27">
      <c r="A93" s="4">
        <v>2003</v>
      </c>
      <c r="B93" s="51">
        <v>0.14467203684244773</v>
      </c>
      <c r="C93" s="51">
        <v>0.13677671551704404</v>
      </c>
      <c r="D93" s="51"/>
      <c r="E93" s="51">
        <f>'DataFig2-extra'!AK44</f>
        <v>0.14369210631844692</v>
      </c>
      <c r="F93" s="51">
        <v>0.10170978</v>
      </c>
      <c r="G93" s="51">
        <f t="shared" si="12"/>
        <v>9.51157475E-2</v>
      </c>
      <c r="H93" s="51">
        <f t="shared" si="11"/>
        <v>1.6387096774193552</v>
      </c>
      <c r="I93" s="51">
        <f t="shared" si="10"/>
        <v>0.13220679314093228</v>
      </c>
      <c r="J93" s="51">
        <f t="shared" si="8"/>
        <v>0.13983831952539766</v>
      </c>
      <c r="K93" s="30">
        <v>4.3158926778489988E-2</v>
      </c>
      <c r="L93" s="30"/>
      <c r="M93" s="30">
        <f>'DataFig2-extra'!BD44</f>
        <v>0.13428504664975729</v>
      </c>
      <c r="N93" s="30">
        <f>'DataFig2-extra'!BE44</f>
        <v>0.12691428537240795</v>
      </c>
      <c r="P93" s="30">
        <v>0.31071223695584349</v>
      </c>
      <c r="T93" s="30">
        <v>0.31950586653085217</v>
      </c>
      <c r="V93" s="30">
        <f t="shared" si="6"/>
        <v>0.31734170572932924</v>
      </c>
      <c r="W93" s="60">
        <v>0.21930699000000001</v>
      </c>
      <c r="X93" s="60">
        <v>4.6833550000000002E-2</v>
      </c>
      <c r="Y93" s="60">
        <f t="shared" si="9"/>
        <v>6.8035290492105147E-2</v>
      </c>
      <c r="Z93" s="30">
        <v>6.4081252959719684E-2</v>
      </c>
      <c r="AA93" s="30">
        <v>6.1313368380069726E-2</v>
      </c>
    </row>
    <row r="94" spans="1:27">
      <c r="A94" s="4">
        <v>2004</v>
      </c>
      <c r="B94" s="51">
        <v>0.15336915406094767</v>
      </c>
      <c r="C94" s="51">
        <v>0.14578615128993985</v>
      </c>
      <c r="D94" s="51">
        <v>0.14986299999999997</v>
      </c>
      <c r="E94" s="51">
        <f>'DataFig2-extra'!AK45</f>
        <v>0.15485249263931344</v>
      </c>
      <c r="F94" s="51">
        <v>7.9792130000000003E-2</v>
      </c>
      <c r="G94" s="51">
        <f t="shared" si="12"/>
        <v>8.9942555000000007E-2</v>
      </c>
      <c r="H94" s="51">
        <f t="shared" si="11"/>
        <v>1.6677419354838714</v>
      </c>
      <c r="I94" s="51">
        <f t="shared" si="10"/>
        <v>0.12648852257927209</v>
      </c>
      <c r="J94" s="51">
        <f t="shared" si="8"/>
        <v>0.133067767649757</v>
      </c>
      <c r="K94" s="30">
        <v>4.7737034484741189E-2</v>
      </c>
      <c r="L94" s="30"/>
      <c r="M94" s="30">
        <f>'DataFig2-extra'!BD45</f>
        <v>0.14521080942854614</v>
      </c>
      <c r="N94" s="30">
        <f>'DataFig2-extra'!BE45</f>
        <v>0.12986397128563892</v>
      </c>
      <c r="P94" s="30">
        <v>0.30341001219010655</v>
      </c>
      <c r="Q94" s="51">
        <v>0.30069400000000002</v>
      </c>
      <c r="T94" s="30">
        <v>0.33094238497307482</v>
      </c>
      <c r="U94" s="51">
        <v>0.38127030000000001</v>
      </c>
      <c r="V94" s="30">
        <f t="shared" si="6"/>
        <v>0.33414315640493558</v>
      </c>
      <c r="W94" s="60">
        <v>0.19355088000000001</v>
      </c>
      <c r="X94" s="60">
        <v>3.3674999999999997E-2</v>
      </c>
      <c r="Y94" s="60">
        <f t="shared" si="9"/>
        <v>4.9939918327345997E-2</v>
      </c>
      <c r="Z94" s="30">
        <v>6.8888097288705305E-2</v>
      </c>
      <c r="AA94" s="30">
        <v>6.532657146453856E-2</v>
      </c>
    </row>
    <row r="95" spans="1:27">
      <c r="A95" s="4">
        <v>2005</v>
      </c>
      <c r="B95" s="51">
        <v>0.16030427958035678</v>
      </c>
      <c r="C95" s="51">
        <v>0.15229997038841245</v>
      </c>
      <c r="D95" s="51"/>
      <c r="E95" s="51">
        <f>'DataFig2-extra'!AK46</f>
        <v>0.15696960839166013</v>
      </c>
      <c r="F95" s="51">
        <v>9.8476179999999996E-2</v>
      </c>
      <c r="G95" s="51">
        <f t="shared" si="12"/>
        <v>9.169859000000001E-2</v>
      </c>
      <c r="H95" s="51">
        <f t="shared" si="11"/>
        <v>1.6967741935483875</v>
      </c>
      <c r="I95" s="51">
        <f t="shared" si="10"/>
        <v>0.13045038285048136</v>
      </c>
      <c r="J95" s="51">
        <f t="shared" si="8"/>
        <v>0.13730636053635892</v>
      </c>
      <c r="K95" s="30">
        <v>5.1772166275936699E-2</v>
      </c>
      <c r="L95" s="30"/>
      <c r="M95" s="30">
        <f>'DataFig2-extra'!BD46</f>
        <v>0.14604536448917046</v>
      </c>
      <c r="N95" s="30">
        <f>'DataFig2-extra'!BE46</f>
        <v>0.1366159236043259</v>
      </c>
      <c r="P95" s="30">
        <v>0.30168007919883066</v>
      </c>
      <c r="T95" s="30">
        <v>0.33624823070055854</v>
      </c>
      <c r="V95" s="30">
        <f t="shared" si="6"/>
        <v>0.32925354977187316</v>
      </c>
      <c r="W95" s="60">
        <v>0.20885729</v>
      </c>
      <c r="X95" s="60">
        <v>5.2855260000000001E-2</v>
      </c>
      <c r="Y95" s="60">
        <f t="shared" si="9"/>
        <v>7.8958371809860067E-2</v>
      </c>
      <c r="Z95" s="30">
        <v>7.252375839780395E-2</v>
      </c>
      <c r="AA95" s="30">
        <v>6.9064207375049577E-2</v>
      </c>
    </row>
    <row r="96" spans="1:27">
      <c r="A96" s="4">
        <v>2006</v>
      </c>
      <c r="B96" s="51">
        <v>0.16516293064199711</v>
      </c>
      <c r="C96" s="51">
        <v>0.1567468345165253</v>
      </c>
      <c r="D96" s="51"/>
      <c r="E96" s="51">
        <f>'DataFig2-extra'!AK47</f>
        <v>0.16751645874731871</v>
      </c>
      <c r="F96" s="51">
        <v>9.0049870000000004E-2</v>
      </c>
      <c r="G96" s="51">
        <f t="shared" si="12"/>
        <v>9.1597160000000011E-2</v>
      </c>
      <c r="H96" s="51">
        <f t="shared" si="11"/>
        <v>1.7258064516129037</v>
      </c>
      <c r="I96" s="51">
        <f t="shared" si="10"/>
        <v>0.13178826299131277</v>
      </c>
      <c r="J96" s="51">
        <f t="shared" si="8"/>
        <v>0.13886427631537715</v>
      </c>
      <c r="K96" s="30">
        <v>4.945337074455225E-2</v>
      </c>
      <c r="L96" s="30"/>
      <c r="M96" s="30">
        <f>'DataFig2-extra'!BD47</f>
        <v>0.15597668543232707</v>
      </c>
      <c r="N96" s="30">
        <f>'DataFig2-extra'!BE47</f>
        <v>0.14552547489437451</v>
      </c>
      <c r="P96" s="30">
        <v>0.29540843203764311</v>
      </c>
      <c r="T96" s="30">
        <v>0.34566271134322879</v>
      </c>
      <c r="V96" s="30">
        <f t="shared" si="6"/>
        <v>0.35058831361333709</v>
      </c>
      <c r="W96" s="60">
        <v>0.20036444</v>
      </c>
      <c r="X96" s="60">
        <v>4.2400939999999998E-2</v>
      </c>
      <c r="Y96" s="60">
        <f t="shared" si="9"/>
        <v>6.4147627239226818E-2</v>
      </c>
      <c r="Z96" s="30">
        <v>7.513176548618776E-2</v>
      </c>
      <c r="AA96" s="30">
        <v>7.1451805531978607E-2</v>
      </c>
    </row>
    <row r="97" spans="1:27">
      <c r="A97" s="4">
        <v>2007</v>
      </c>
      <c r="B97" s="51">
        <v>0.17468240110603914</v>
      </c>
      <c r="C97" s="51">
        <v>0.16666537523269651</v>
      </c>
      <c r="D97" s="51">
        <v>0.16099529999999998</v>
      </c>
      <c r="E97" s="51">
        <f>'DataFig2-extra'!AK48</f>
        <v>0.17910571421959687</v>
      </c>
      <c r="F97" s="51">
        <v>8.7812719999999997E-2</v>
      </c>
      <c r="G97" s="51">
        <f t="shared" si="12"/>
        <v>8.8193469999999996E-2</v>
      </c>
      <c r="H97" s="51">
        <f t="shared" si="11"/>
        <v>1.7548387096774198</v>
      </c>
      <c r="I97" s="51">
        <f t="shared" si="10"/>
        <v>0.12831021547565299</v>
      </c>
      <c r="J97" s="51">
        <f t="shared" si="8"/>
        <v>0.13448226120408496</v>
      </c>
      <c r="K97" s="30">
        <v>5.2631359847929174E-2</v>
      </c>
      <c r="L97" s="30"/>
      <c r="M97" s="30">
        <f>'DataFig2-extra'!BD48</f>
        <v>0.16684315552169388</v>
      </c>
      <c r="N97" s="30">
        <f>'DataFig2-extra'!BE48</f>
        <v>0.15575861872578897</v>
      </c>
      <c r="P97" s="30">
        <v>0.28435818743072361</v>
      </c>
      <c r="Q97" s="51">
        <v>0.28066060000000004</v>
      </c>
      <c r="T97" s="30">
        <v>0.35720605937809136</v>
      </c>
      <c r="U97" s="51">
        <v>0.39044679999999998</v>
      </c>
      <c r="V97" s="30">
        <f t="shared" si="6"/>
        <v>0.36625124215944233</v>
      </c>
      <c r="W97" s="60">
        <v>0.20089494999999999</v>
      </c>
      <c r="X97" s="60">
        <v>3.7035489999999997E-2</v>
      </c>
      <c r="Y97" s="60">
        <f t="shared" si="9"/>
        <v>5.6580039051277654E-2</v>
      </c>
      <c r="Z97" s="30">
        <v>8.3357843283315261E-2</v>
      </c>
      <c r="AA97" s="30">
        <v>7.9382747411727905E-2</v>
      </c>
    </row>
    <row r="98" spans="1:27">
      <c r="A98" s="4">
        <v>2008</v>
      </c>
      <c r="B98" s="51">
        <v>0.18910611322521326</v>
      </c>
      <c r="C98" s="51">
        <v>0.18040563166141504</v>
      </c>
      <c r="D98" s="51"/>
      <c r="E98" s="51">
        <f>'DataFig2-extra'!AK49</f>
        <v>0.18086099093523761</v>
      </c>
      <c r="F98" s="51">
        <v>8.709857E-2</v>
      </c>
      <c r="G98" s="51">
        <f t="shared" si="12"/>
        <v>8.9308187500000011E-2</v>
      </c>
      <c r="H98" s="51">
        <f t="shared" si="11"/>
        <v>1.783870967741936</v>
      </c>
      <c r="I98" s="51">
        <f t="shared" si="10"/>
        <v>0.13136113749511824</v>
      </c>
      <c r="J98" s="51">
        <f t="shared" si="8"/>
        <v>0.13769633415417176</v>
      </c>
      <c r="K98" s="30">
        <v>6.5664037756252958E-2</v>
      </c>
      <c r="L98" s="30"/>
      <c r="M98" s="30">
        <f>'DataFig2-extra'!BD49</f>
        <v>0.16648852060328717</v>
      </c>
      <c r="N98" s="30">
        <f>'DataFig2-extra'!BE49</f>
        <v>0.15688327651400744</v>
      </c>
      <c r="P98" s="30">
        <v>0.25508287307962429</v>
      </c>
      <c r="R98" s="30">
        <f>P98+B98-E98</f>
        <v>0.26332799536959994</v>
      </c>
      <c r="T98" s="30">
        <v>0.37978213048810916</v>
      </c>
      <c r="V98" s="30">
        <f>T98*$E98/$B98</f>
        <v>0.36322343729719836</v>
      </c>
      <c r="W98" s="60">
        <v>0.20227462999999998</v>
      </c>
      <c r="X98" s="60">
        <v>3.6915839999999998E-2</v>
      </c>
      <c r="Y98" s="60">
        <f t="shared" si="9"/>
        <v>5.653687921314994E-2</v>
      </c>
      <c r="Z98" s="30">
        <v>9.1265856808447593E-2</v>
      </c>
      <c r="AA98" s="30">
        <v>8.7652616202831268E-2</v>
      </c>
    </row>
    <row r="99" spans="1:27">
      <c r="A99" s="4">
        <v>2009</v>
      </c>
      <c r="B99" s="51">
        <v>0.1904261489892865</v>
      </c>
      <c r="C99" s="51">
        <v>0.18263097107410431</v>
      </c>
      <c r="D99" s="51"/>
      <c r="E99" s="51">
        <f>'DataFig2-extra'!AK50</f>
        <v>0.18091468472554792</v>
      </c>
      <c r="F99" s="51">
        <v>9.5222890000000004E-2</v>
      </c>
      <c r="G99" s="51">
        <f t="shared" si="7"/>
        <v>9.5222890000000004E-2</v>
      </c>
      <c r="H99" s="51">
        <f t="shared" si="11"/>
        <v>1.8129032258064521</v>
      </c>
      <c r="I99" s="51">
        <f t="shared" si="10"/>
        <v>0.14157647857203409</v>
      </c>
      <c r="J99" s="51">
        <f t="shared" si="8"/>
        <v>0.14761934103168878</v>
      </c>
      <c r="K99" s="30">
        <v>7.5915756172752466E-2</v>
      </c>
      <c r="L99" s="30"/>
      <c r="M99" s="30">
        <f>'DataFig2-extra'!BD50</f>
        <v>0.16763978343039659</v>
      </c>
      <c r="N99" s="30">
        <f>'DataFig2-extra'!BE50</f>
        <v>0.14679711037472618</v>
      </c>
      <c r="P99" s="30">
        <v>0.24704740045982121</v>
      </c>
      <c r="R99" s="30">
        <f t="shared" ref="R99:R106" si="13">P99+B99-E99</f>
        <v>0.25655886472355982</v>
      </c>
      <c r="T99" s="30">
        <v>0.38004997701610244</v>
      </c>
      <c r="V99" s="30">
        <f t="shared" ref="V99:V106" si="14">T99*$E99/$B99</f>
        <v>0.36106712306453354</v>
      </c>
      <c r="W99" s="60"/>
      <c r="X99" s="60">
        <v>4.1513759999999997E-2</v>
      </c>
      <c r="Y99" s="60">
        <f t="shared" si="9"/>
        <v>6.416937833313402E-2</v>
      </c>
      <c r="Z99" s="30">
        <v>9.7538689461385442E-2</v>
      </c>
      <c r="AA99" s="30">
        <v>9.3819022178649888E-2</v>
      </c>
    </row>
    <row r="100" spans="1:27">
      <c r="A100" s="4">
        <v>2010</v>
      </c>
      <c r="B100" s="51">
        <v>0.20697067976663855</v>
      </c>
      <c r="C100" s="51">
        <v>0.19776599109172818</v>
      </c>
      <c r="D100" s="51">
        <v>0.16206010000000001</v>
      </c>
      <c r="E100" s="51">
        <f>'DataFig2-extra'!AK51</f>
        <v>0.19174546705181833</v>
      </c>
      <c r="F100" s="51"/>
      <c r="G100" s="51"/>
      <c r="H100" s="51">
        <f>H99+(H$102-H$71)/31</f>
        <v>1.8419354838709683</v>
      </c>
      <c r="I100" s="51"/>
      <c r="J100" s="51"/>
      <c r="K100" s="30">
        <v>8.3589986155647306E-2</v>
      </c>
      <c r="L100" s="30"/>
      <c r="M100" s="30">
        <f>'DataFig2-extra'!BD51</f>
        <v>0.17967751911415139</v>
      </c>
      <c r="N100" s="30">
        <f>'DataFig2-extra'!BE51</f>
        <v>0.15503434352995155</v>
      </c>
      <c r="P100" s="30">
        <v>0.24190837290010647</v>
      </c>
      <c r="Q100" s="51">
        <v>0.25233929999999993</v>
      </c>
      <c r="R100" s="30">
        <f t="shared" si="13"/>
        <v>0.25713358561492666</v>
      </c>
      <c r="T100" s="30">
        <v>0.39445167704836337</v>
      </c>
      <c r="U100" s="51">
        <v>0.39520490000000008</v>
      </c>
      <c r="V100" s="30">
        <f t="shared" si="14"/>
        <v>0.36543495499116047</v>
      </c>
      <c r="W100" s="60"/>
      <c r="X100" s="60"/>
      <c r="Y100" s="60"/>
      <c r="Z100" s="30">
        <v>0.10760188287663043</v>
      </c>
      <c r="AA100" s="30">
        <v>0.10287331044673922</v>
      </c>
    </row>
    <row r="101" spans="1:27">
      <c r="A101" s="4">
        <v>2011</v>
      </c>
      <c r="B101" s="51">
        <v>0.20094082440983713</v>
      </c>
      <c r="C101" s="51">
        <v>0.19167181849479675</v>
      </c>
      <c r="D101" s="51"/>
      <c r="E101" s="51">
        <f>'DataFig2-extra'!AK52</f>
        <v>0.18413927904807434</v>
      </c>
      <c r="F101" s="51">
        <v>0.12014906</v>
      </c>
      <c r="G101" s="51">
        <f>(3/5)*F101+(2/5)*F102</f>
        <v>0.10677224399999999</v>
      </c>
      <c r="H101" s="51">
        <f>H100+(H$102-H$71)/31</f>
        <v>1.8709677419354844</v>
      </c>
      <c r="I101" s="51">
        <f t="shared" si="10"/>
        <v>0.16211974180623043</v>
      </c>
      <c r="J101" s="51">
        <f>I101*$B101/$C101</f>
        <v>0.16995964679355416</v>
      </c>
      <c r="K101" s="30">
        <v>8.564957947037366E-2</v>
      </c>
      <c r="L101" s="30"/>
      <c r="M101" s="30">
        <f>'DataFig2-extra'!BD52</f>
        <v>0.17175073463246049</v>
      </c>
      <c r="N101" s="30">
        <f>'DataFig2-extra'!BE52</f>
        <v>0.14543123432376445</v>
      </c>
      <c r="P101" s="30">
        <v>0.24259525914939228</v>
      </c>
      <c r="R101" s="30">
        <f t="shared" si="13"/>
        <v>0.2593968045111551</v>
      </c>
      <c r="T101" s="30">
        <v>0.39406102244726987</v>
      </c>
      <c r="V101" s="30">
        <f t="shared" si="14"/>
        <v>0.36111184866242146</v>
      </c>
      <c r="W101" s="60"/>
      <c r="X101" s="60">
        <v>6.8286429999999995E-2</v>
      </c>
      <c r="Y101" s="60">
        <f>X101*H101^(1/1.5)*$Z101/$AA101</f>
        <v>0.10878777475988004</v>
      </c>
      <c r="Z101" s="30">
        <v>9.9584707451040394E-2</v>
      </c>
      <c r="AA101" s="30">
        <v>9.4912737607955933E-2</v>
      </c>
    </row>
    <row r="102" spans="1:27" ht="15.75">
      <c r="A102" s="35">
        <v>2012</v>
      </c>
      <c r="B102" s="51">
        <v>0.21279789805750549</v>
      </c>
      <c r="C102" s="51">
        <v>0.20289045572280884</v>
      </c>
      <c r="D102" s="51"/>
      <c r="E102" s="51">
        <f>'DataFig2-extra'!AK53</f>
        <v>0.18966626846939716</v>
      </c>
      <c r="F102" s="51">
        <v>8.6707019999999996E-2</v>
      </c>
      <c r="G102" s="51">
        <f>(3/5)*F102+(2/5)*F101</f>
        <v>0.100083836</v>
      </c>
      <c r="H102" s="65">
        <v>1.9</v>
      </c>
      <c r="I102" s="51">
        <f t="shared" si="10"/>
        <v>0.15353227193400973</v>
      </c>
      <c r="J102" s="51">
        <f>I102*$B102/$C102</f>
        <v>0.16102948083564148</v>
      </c>
      <c r="K102" s="30">
        <v>9.1168899632182193E-2</v>
      </c>
      <c r="L102" s="30"/>
      <c r="M102" s="30">
        <f>'DataFig2-extra'!BD53</f>
        <v>0.17637172025733514</v>
      </c>
      <c r="N102" s="30">
        <f>'DataFig2-extra'!BE53</f>
        <v>0.15582270909234205</v>
      </c>
      <c r="P102" s="30">
        <v>0.23676252653144569</v>
      </c>
      <c r="R102" s="30">
        <f t="shared" si="13"/>
        <v>0.25989415611955402</v>
      </c>
      <c r="T102" s="30">
        <v>0.40768984905429634</v>
      </c>
      <c r="V102" s="30">
        <f t="shared" si="14"/>
        <v>0.36337300823377605</v>
      </c>
      <c r="W102" s="60"/>
      <c r="X102" s="60">
        <v>3.6844300000000003E-2</v>
      </c>
      <c r="Y102" s="60">
        <f>X102*H102^(1/1.5)*$Z102/$AA102</f>
        <v>5.9241602760738504E-2</v>
      </c>
      <c r="Z102" s="30">
        <v>0.10786469704715604</v>
      </c>
      <c r="AA102" s="30">
        <v>0.10291023552417755</v>
      </c>
    </row>
    <row r="103" spans="1:27">
      <c r="A103" s="35">
        <v>2013</v>
      </c>
      <c r="B103" s="51">
        <v>0.19949005596162539</v>
      </c>
      <c r="C103" s="51">
        <v>0.19053654372692105</v>
      </c>
      <c r="D103" s="51">
        <v>0.17494439999999997</v>
      </c>
      <c r="E103" s="51">
        <f>'DataFig2-extra'!AK54</f>
        <v>0.17860944265920484</v>
      </c>
      <c r="F103" s="51"/>
      <c r="G103" s="51"/>
      <c r="H103" s="51"/>
      <c r="I103" s="51"/>
      <c r="J103" s="51"/>
      <c r="K103" s="30">
        <v>8.6601602078865539E-2</v>
      </c>
      <c r="L103" s="30"/>
      <c r="M103" s="30">
        <f>'DataFig2-extra'!BD54</f>
        <v>0.16509378818515136</v>
      </c>
      <c r="N103" s="30">
        <f>'DataFig2-extra'!BE54</f>
        <v>0.13961967871282197</v>
      </c>
      <c r="P103" s="30">
        <v>0.24965006849634275</v>
      </c>
      <c r="Q103" s="51">
        <v>0.24549890000000008</v>
      </c>
      <c r="R103" s="30">
        <f t="shared" si="13"/>
        <v>0.27053068179876327</v>
      </c>
      <c r="T103" s="30">
        <v>0.38823459541505401</v>
      </c>
      <c r="U103" s="51">
        <v>0.41682750000000007</v>
      </c>
      <c r="V103" s="30">
        <f t="shared" si="14"/>
        <v>0.34759810143841763</v>
      </c>
      <c r="Y103" s="60"/>
      <c r="Z103" s="30">
        <v>0.10275146495636987</v>
      </c>
      <c r="AA103" s="30">
        <v>9.8114974796771989E-2</v>
      </c>
    </row>
    <row r="104" spans="1:27">
      <c r="A104" s="35">
        <v>2014</v>
      </c>
      <c r="B104" s="51">
        <v>0.20054356247757571</v>
      </c>
      <c r="C104" s="51">
        <v>0.19035243988037112</v>
      </c>
      <c r="D104" s="51"/>
      <c r="E104" s="51">
        <f>'DataFig2-extra'!AK55</f>
        <v>0.18250885580897708</v>
      </c>
      <c r="F104" s="51"/>
      <c r="G104" s="51"/>
      <c r="H104" s="51"/>
      <c r="I104" s="51"/>
      <c r="J104" s="51"/>
      <c r="K104" s="30">
        <v>8.1716495539551362E-2</v>
      </c>
      <c r="L104" s="30"/>
      <c r="M104" s="30">
        <f>'DataFig2-extra'!BD55</f>
        <v>0.16831845316301908</v>
      </c>
      <c r="N104" s="30">
        <f>'DataFig2-extra'!BE55</f>
        <v>0.14319392043092827</v>
      </c>
      <c r="P104" s="30">
        <v>0.25113805274080292</v>
      </c>
      <c r="R104" s="30">
        <f t="shared" si="13"/>
        <v>0.26917275940940155</v>
      </c>
      <c r="T104" s="30">
        <v>0.39072986162184581</v>
      </c>
      <c r="V104" s="30">
        <f t="shared" si="14"/>
        <v>0.35559186789143093</v>
      </c>
      <c r="Y104" s="60"/>
      <c r="Z104" s="30">
        <v>0.10157287590308164</v>
      </c>
      <c r="AA104" s="30">
        <v>9.671367704868318E-2</v>
      </c>
    </row>
    <row r="105" spans="1:27">
      <c r="A105" s="35">
        <v>2015</v>
      </c>
      <c r="B105" s="51">
        <v>0.19942926549121198</v>
      </c>
      <c r="C105" s="51">
        <v>0.18928427994251251</v>
      </c>
      <c r="D105" s="51"/>
      <c r="E105" s="51">
        <f>'DataFig2-extra'!AK56</f>
        <v>0.18143220600237903</v>
      </c>
      <c r="F105" s="51"/>
      <c r="G105" s="51"/>
      <c r="H105" s="51"/>
      <c r="I105" s="51"/>
      <c r="J105" s="51"/>
      <c r="K105" s="30">
        <v>8.2145707477306998E-2</v>
      </c>
      <c r="L105" s="30"/>
      <c r="M105" s="30">
        <f>'DataFig2-extra'!BD56</f>
        <v>0.16701339531543063</v>
      </c>
      <c r="N105" s="30">
        <f>'DataFig2-extra'!BE56</f>
        <v>0.14245133077469924</v>
      </c>
      <c r="P105" s="30">
        <v>0.2531317492798284</v>
      </c>
      <c r="R105" s="30">
        <f t="shared" si="13"/>
        <v>0.27112880876866136</v>
      </c>
      <c r="T105" s="30">
        <v>0.39079589993039959</v>
      </c>
      <c r="V105" s="30">
        <f t="shared" si="14"/>
        <v>0.3555293755227803</v>
      </c>
      <c r="Y105" s="60"/>
      <c r="Z105" s="30">
        <v>0.10032700352030875</v>
      </c>
      <c r="AA105" s="30">
        <v>9.4888970255851746E-2</v>
      </c>
    </row>
    <row r="106" spans="1:27">
      <c r="A106" s="35">
        <v>2016</v>
      </c>
      <c r="B106" s="51">
        <v>0.19610738356232638</v>
      </c>
      <c r="C106" s="51">
        <v>0.18635572493076327</v>
      </c>
      <c r="D106" s="51">
        <v>0.19345509999999996</v>
      </c>
      <c r="E106" s="51">
        <f>'DataFig2-extra'!AK57</f>
        <v>0.17829205914066676</v>
      </c>
      <c r="F106" s="51"/>
      <c r="G106" s="51"/>
      <c r="H106" s="51"/>
      <c r="I106" s="51"/>
      <c r="J106" s="51"/>
      <c r="K106" s="30">
        <v>8.2236028144998724E-2</v>
      </c>
      <c r="L106" s="30"/>
      <c r="M106" s="30">
        <f>'DataFig2-extra'!BD57</f>
        <v>0.16365137086757089</v>
      </c>
      <c r="N106" s="30">
        <f>'DataFig2-extra'!BE57</f>
        <v>0.13879536533301104</v>
      </c>
      <c r="P106" s="30">
        <v>0.25745285265655049</v>
      </c>
      <c r="Q106" s="51">
        <v>0.22468359999999998</v>
      </c>
      <c r="R106" s="30">
        <f t="shared" si="13"/>
        <v>0.27526817707821011</v>
      </c>
      <c r="T106" s="30">
        <v>0.38641812381382179</v>
      </c>
      <c r="U106" s="51">
        <v>0.44927450000000002</v>
      </c>
      <c r="V106" s="30">
        <f t="shared" si="14"/>
        <v>0.35131406952937738</v>
      </c>
      <c r="Y106" s="60"/>
      <c r="Z106" s="30">
        <v>9.9897095575360056E-2</v>
      </c>
      <c r="AA106" s="30">
        <v>9.4846859574317946E-2</v>
      </c>
    </row>
    <row r="107" spans="1:27">
      <c r="A107" s="35">
        <v>2017</v>
      </c>
      <c r="B107" s="51"/>
      <c r="C107" s="51"/>
      <c r="D107" s="51"/>
      <c r="E107" s="51"/>
      <c r="F107" s="51"/>
      <c r="G107" s="51"/>
      <c r="H107" s="51"/>
      <c r="I107" s="51"/>
      <c r="J107" s="51"/>
    </row>
    <row r="108" spans="1:27">
      <c r="A108">
        <v>2018</v>
      </c>
    </row>
  </sheetData>
  <mergeCells count="1">
    <mergeCell ref="B1:F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26</vt:i4>
      </vt:variant>
      <vt:variant>
        <vt:lpstr>Gráficos</vt:lpstr>
      </vt:variant>
      <vt:variant>
        <vt:i4>40</vt:i4>
      </vt:variant>
    </vt:vector>
  </HeadingPairs>
  <TitlesOfParts>
    <vt:vector size="66" baseType="lpstr">
      <vt:lpstr>Tables</vt:lpstr>
      <vt:lpstr>Table1</vt:lpstr>
      <vt:lpstr>Table2</vt:lpstr>
      <vt:lpstr>Table3</vt:lpstr>
      <vt:lpstr>Table4</vt:lpstr>
      <vt:lpstr>datatable4</vt:lpstr>
      <vt:lpstr>Figures</vt:lpstr>
      <vt:lpstr>DataFig1</vt:lpstr>
      <vt:lpstr>DataFig2</vt:lpstr>
      <vt:lpstr>DataFig2-extra</vt:lpstr>
      <vt:lpstr>DataFig3</vt:lpstr>
      <vt:lpstr>DataFig4</vt:lpstr>
      <vt:lpstr>DataFig5</vt:lpstr>
      <vt:lpstr>DataFig6</vt:lpstr>
      <vt:lpstr>Tables(slides)</vt:lpstr>
      <vt:lpstr>Table2slide1</vt:lpstr>
      <vt:lpstr>Table2slide2</vt:lpstr>
      <vt:lpstr>Table2slide3</vt:lpstr>
      <vt:lpstr>Table4slide</vt:lpstr>
      <vt:lpstr>Table4slide2</vt:lpstr>
      <vt:lpstr>Table-wealthtaxbrackets-sup</vt:lpstr>
      <vt:lpstr>Figures(slides)</vt:lpstr>
      <vt:lpstr>Suppl. data</vt:lpstr>
      <vt:lpstr>Estates-SCF</vt:lpstr>
      <vt:lpstr>AAArate</vt:lpstr>
      <vt:lpstr>Estates1976</vt:lpstr>
      <vt:lpstr>Figure1a</vt:lpstr>
      <vt:lpstr>Figure1b</vt:lpstr>
      <vt:lpstr>Figure2a</vt:lpstr>
      <vt:lpstr>Figure2b</vt:lpstr>
      <vt:lpstr>Figure3</vt:lpstr>
      <vt:lpstr>Figure4a</vt:lpstr>
      <vt:lpstr>Figure4b</vt:lpstr>
      <vt:lpstr>Figure5</vt:lpstr>
      <vt:lpstr>Figure 6</vt:lpstr>
      <vt:lpstr>Figure1a-slide</vt:lpstr>
      <vt:lpstr>Figure1a-slide2</vt:lpstr>
      <vt:lpstr>Figure1b-slide</vt:lpstr>
      <vt:lpstr>Figure1sup-slide</vt:lpstr>
      <vt:lpstr>Figure2a-slide</vt:lpstr>
      <vt:lpstr>Figure2a-slide2</vt:lpstr>
      <vt:lpstr>Figure2a-slide3</vt:lpstr>
      <vt:lpstr>Figure2-slide4</vt:lpstr>
      <vt:lpstr>Figure2a-sup1</vt:lpstr>
      <vt:lpstr>Figure2a-sup2</vt:lpstr>
      <vt:lpstr>Figure2-slide1</vt:lpstr>
      <vt:lpstr>Figure2-slide2</vt:lpstr>
      <vt:lpstr>Figure3-slide</vt:lpstr>
      <vt:lpstr>Figure3-slide1</vt:lpstr>
      <vt:lpstr>Figure3-slide2</vt:lpstr>
      <vt:lpstr>Figure3-slide3</vt:lpstr>
      <vt:lpstr>Figure3-slide-sup1</vt:lpstr>
      <vt:lpstr>Figure3-slide-sup2</vt:lpstr>
      <vt:lpstr>Figure4a-slide</vt:lpstr>
      <vt:lpstr>Figure4b-slide</vt:lpstr>
      <vt:lpstr>Figure5-slide</vt:lpstr>
      <vt:lpstr>Figure5-slide0</vt:lpstr>
      <vt:lpstr>Figure5-slide1</vt:lpstr>
      <vt:lpstr>Figure5-sup1</vt:lpstr>
      <vt:lpstr>Figure5-sup2</vt:lpstr>
      <vt:lpstr>Figure5-sup3</vt:lpstr>
      <vt:lpstr>Figure5-sup4</vt:lpstr>
      <vt:lpstr>Figure6-slide1</vt:lpstr>
      <vt:lpstr>Figure6-slide2</vt:lpstr>
      <vt:lpstr>Figure6-slide3</vt:lpstr>
      <vt:lpstr>Figure6-slide4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Zucman</dc:creator>
  <cp:lastModifiedBy>Francisco</cp:lastModifiedBy>
  <cp:lastPrinted>2019-12-04T23:03:32Z</cp:lastPrinted>
  <dcterms:created xsi:type="dcterms:W3CDTF">2014-06-25T21:07:15Z</dcterms:created>
  <dcterms:modified xsi:type="dcterms:W3CDTF">2021-08-27T11:49:27Z</dcterms:modified>
</cp:coreProperties>
</file>