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chartsheets/sheet2.xml" ContentType="application/vnd.openxmlformats-officedocument.spreadsheetml.chartsheet+xml"/>
  <Override PartName="/xl/worksheets/sheet2.xml" ContentType="application/vnd.openxmlformats-officedocument.spreadsheetml.work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worksheets/sheet4.xml" ContentType="application/vnd.openxmlformats-officedocument.spreadsheetml.worksheet+xml"/>
  <Override PartName="/xl/chartsheets/sheet5.xml" ContentType="application/vnd.openxmlformats-officedocument.spreadsheetml.chartsheet+xml"/>
  <Override PartName="/xl/worksheets/sheet5.xml" ContentType="application/vnd.openxmlformats-officedocument.spreadsheetml.worksheet+xml"/>
  <Override PartName="/xl/chartsheets/sheet6.xml" ContentType="application/vnd.openxmlformats-officedocument.spreadsheetml.chartsheet+xml"/>
  <Override PartName="/xl/worksheets/sheet6.xml" ContentType="application/vnd.openxmlformats-officedocument.spreadsheetml.worksheet+xml"/>
  <Override PartName="/xl/chartsheets/sheet7.xml" ContentType="application/vnd.openxmlformats-officedocument.spreadsheetml.chartsheet+xml"/>
  <Override PartName="/xl/worksheets/sheet7.xml" ContentType="application/vnd.openxmlformats-officedocument.spreadsheetml.work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8.xml" ContentType="application/vnd.openxmlformats-officedocument.spreadsheetml.worksheet+xml"/>
  <Override PartName="/xl/chartsheets/sheet12.xml" ContentType="application/vnd.openxmlformats-officedocument.spreadsheetml.chartsheet+xml"/>
  <Override PartName="/xl/worksheets/sheet9.xml" ContentType="application/vnd.openxmlformats-officedocument.spreadsheetml.worksheet+xml"/>
  <Override PartName="/xl/chartsheets/sheet13.xml" ContentType="application/vnd.openxmlformats-officedocument.spreadsheetml.chartsheet+xml"/>
  <Override PartName="/xl/worksheets/sheet10.xml" ContentType="application/vnd.openxmlformats-officedocument.spreadsheetml.worksheet+xml"/>
  <Override PartName="/xl/chartsheets/sheet14.xml" ContentType="application/vnd.openxmlformats-officedocument.spreadsheetml.chartsheet+xml"/>
  <Override PartName="/xl/worksheets/sheet11.xml" ContentType="application/vnd.openxmlformats-officedocument.spreadsheetml.worksheet+xml"/>
  <Override PartName="/xl/chartsheets/sheet15.xml" ContentType="application/vnd.openxmlformats-officedocument.spreadsheetml.chartsheet+xml"/>
  <Override PartName="/xl/chartsheets/sheet16.xml" ContentType="application/vnd.openxmlformats-officedocument.spreadsheetml.chartsheet+xml"/>
  <Override PartName="/xl/worksheets/sheet12.xml" ContentType="application/vnd.openxmlformats-officedocument.spreadsheetml.worksheet+xml"/>
  <Override PartName="/xl/chartsheets/sheet17.xml" ContentType="application/vnd.openxmlformats-officedocument.spreadsheetml.chartsheet+xml"/>
  <Override PartName="/xl/worksheets/sheet13.xml" ContentType="application/vnd.openxmlformats-officedocument.spreadsheetml.worksheet+xml"/>
  <Override PartName="/xl/chartsheets/sheet18.xml" ContentType="application/vnd.openxmlformats-officedocument.spreadsheetml.chartsheet+xml"/>
  <Override PartName="/xl/worksheets/sheet14.xml" ContentType="application/vnd.openxmlformats-officedocument.spreadsheetml.worksheet+xml"/>
  <Override PartName="/xl/chartsheets/sheet19.xml" ContentType="application/vnd.openxmlformats-officedocument.spreadsheetml.chartsheet+xml"/>
  <Override PartName="/xl/worksheets/sheet15.xml" ContentType="application/vnd.openxmlformats-officedocument.spreadsheetml.worksheet+xml"/>
  <Override PartName="/xl/chartsheets/sheet20.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21.xml" ContentType="application/vnd.openxmlformats-officedocument.spreadsheetml.chartsheet+xml"/>
  <Override PartName="/xl/worksheets/sheet18.xml" ContentType="application/vnd.openxmlformats-officedocument.spreadsheetml.worksheet+xml"/>
  <Override PartName="/xl/chartsheets/sheet22.xml" ContentType="application/vnd.openxmlformats-officedocument.spreadsheetml.chartsheet+xml"/>
  <Override PartName="/xl/worksheets/sheet19.xml" ContentType="application/vnd.openxmlformats-officedocument.spreadsheetml.worksheet+xml"/>
  <Override PartName="/xl/chartsheets/sheet23.xml" ContentType="application/vnd.openxmlformats-officedocument.spreadsheetml.chartsheet+xml"/>
  <Override PartName="/xl/worksheets/sheet20.xml" ContentType="application/vnd.openxmlformats-officedocument.spreadsheetml.worksheet+xml"/>
  <Override PartName="/xl/chartsheets/sheet24.xml" ContentType="application/vnd.openxmlformats-officedocument.spreadsheetml.chartsheet+xml"/>
  <Override PartName="/xl/worksheets/sheet21.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22.xml" ContentType="application/vnd.openxmlformats-officedocument.spreadsheetml.worksheet+xml"/>
  <Override PartName="/xl/chartsheets/sheet28.xml" ContentType="application/vnd.openxmlformats-officedocument.spreadsheetml.chartsheet+xml"/>
  <Override PartName="/xl/worksheets/sheet23.xml" ContentType="application/vnd.openxmlformats-officedocument.spreadsheetml.worksheet+xml"/>
  <Override PartName="/xl/chartsheets/sheet29.xml" ContentType="application/vnd.openxmlformats-officedocument.spreadsheetml.chartsheet+xml"/>
  <Override PartName="/xl/worksheets/sheet24.xml" ContentType="application/vnd.openxmlformats-officedocument.spreadsheetml.worksheet+xml"/>
  <Override PartName="/xl/chartsheets/sheet30.xml" ContentType="application/vnd.openxmlformats-officedocument.spreadsheetml.chartsheet+xml"/>
  <Override PartName="/xl/worksheets/sheet25.xml" ContentType="application/vnd.openxmlformats-officedocument.spreadsheetml.worksheet+xml"/>
  <Override PartName="/xl/chartsheets/sheet31.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comments1.xml" ContentType="application/vnd.openxmlformats-officedocument.spreadsheetml.comments+xml"/>
  <Override PartName="/xl/drawings/drawing10.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charts/chart26.xml" ContentType="application/vnd.openxmlformats-officedocument.drawingml.chart+xml"/>
  <Override PartName="/xl/charts/style6.xml" ContentType="application/vnd.ms-office.chartstyle+xml"/>
  <Override PartName="/xl/charts/colors6.xml" ContentType="application/vnd.ms-office.chartcolorstyle+xml"/>
  <Override PartName="/xl/charts/chart27.xml" ContentType="application/vnd.openxmlformats-officedocument.drawingml.chart+xml"/>
  <Override PartName="/xl/charts/style7.xml" ContentType="application/vnd.ms-office.chartstyle+xml"/>
  <Override PartName="/xl/charts/colors7.xml" ContentType="application/vnd.ms-office.chartcolorstyle+xml"/>
  <Override PartName="/xl/charts/chart28.xml" ContentType="application/vnd.openxmlformats-officedocument.drawingml.chart+xml"/>
  <Override PartName="/xl/charts/style8.xml" ContentType="application/vnd.ms-office.chartstyle+xml"/>
  <Override PartName="/xl/charts/colors8.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drawings/drawing22.xml" ContentType="application/vnd.openxmlformats-officedocument.drawing+xml"/>
  <Override PartName="/xl/charts/chart32.xml" ContentType="application/vnd.openxmlformats-officedocument.drawingml.chart+xml"/>
  <Override PartName="/xl/drawings/drawing23.xml" ContentType="application/vnd.openxmlformats-officedocument.drawing+xml"/>
  <Override PartName="/xl/charts/chart33.xml" ContentType="application/vnd.openxmlformats-officedocument.drawingml.chart+xml"/>
  <Override PartName="/xl/drawings/drawing24.xml" ContentType="application/vnd.openxmlformats-officedocument.drawing+xml"/>
  <Override PartName="/xl/charts/chart34.xml" ContentType="application/vnd.openxmlformats-officedocument.drawingml.chart+xml"/>
  <Override PartName="/xl/drawings/drawing25.xml" ContentType="application/vnd.openxmlformats-officedocument.drawing+xml"/>
  <Override PartName="/xl/charts/chart35.xml" ContentType="application/vnd.openxmlformats-officedocument.drawingml.chart+xml"/>
  <Override PartName="/xl/drawings/drawing26.xml" ContentType="application/vnd.openxmlformats-officedocument.drawing+xml"/>
  <Override PartName="/xl/charts/chart36.xml" ContentType="application/vnd.openxmlformats-officedocument.drawingml.chart+xml"/>
  <Override PartName="/xl/drawings/drawing27.xml" ContentType="application/vnd.openxmlformats-officedocument.drawing+xml"/>
  <Override PartName="/xl/charts/chart37.xml" ContentType="application/vnd.openxmlformats-officedocument.drawingml.chart+xml"/>
  <Override PartName="/xl/drawings/drawing28.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38.xml" ContentType="application/vnd.openxmlformats-officedocument.drawingml.chart+xml"/>
  <Override PartName="/xl/drawings/drawing29.xml" ContentType="application/vnd.openxmlformats-officedocument.drawing+xml"/>
  <Override PartName="/xl/charts/chart39.xml" ContentType="application/vnd.openxmlformats-officedocument.drawingml.chart+xml"/>
  <Override PartName="/xl/drawings/drawing30.xml" ContentType="application/vnd.openxmlformats-officedocument.drawing+xml"/>
  <Override PartName="/xl/charts/chart4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41.xml" ContentType="application/vnd.openxmlformats-officedocument.drawingml.chart+xml"/>
  <Override PartName="/xl/drawings/drawing33.xml" ContentType="application/vnd.openxmlformats-officedocument.drawing+xml"/>
  <Override PartName="/xl/charts/chart42.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43.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44.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47.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8.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showInkAnnotation="0" codeName="ThisWorkbook" autoCompressPictures="0"/>
  <mc:AlternateContent xmlns:mc="http://schemas.openxmlformats.org/markup-compatibility/2006">
    <mc:Choice Requires="x15">
      <x15ac:absPath xmlns:x15ac="http://schemas.microsoft.com/office/spreadsheetml/2010/11/ac" url="/Users/gzucman/Dropbox/SZ2020Revisionists/Online/"/>
    </mc:Choice>
  </mc:AlternateContent>
  <xr:revisionPtr revIDLastSave="0" documentId="13_ncr:1_{CE925E45-1EFF-014B-9CA8-8609C557429F}" xr6:coauthVersionLast="45" xr6:coauthVersionMax="45" xr10:uidLastSave="{00000000-0000-0000-0000-000000000000}"/>
  <bookViews>
    <workbookView xWindow="2500" yWindow="460" windowWidth="36580" windowHeight="18800" tabRatio="898" xr2:uid="{00000000-000D-0000-FFFF-FFFF00000000}"/>
  </bookViews>
  <sheets>
    <sheet name="F1" sheetId="24" r:id="rId1"/>
    <sheet name="DataF1" sheetId="25" r:id="rId2"/>
    <sheet name="F2" sheetId="23" r:id="rId3"/>
    <sheet name="DataF2" sheetId="26" r:id="rId4"/>
    <sheet name="F3" sheetId="52" r:id="rId5"/>
    <sheet name="DataF3" sheetId="44" r:id="rId6"/>
    <sheet name="F4" sheetId="63" r:id="rId7"/>
    <sheet name="DataF4" sheetId="57" r:id="rId8"/>
    <sheet name="F5" sheetId="33" r:id="rId9"/>
    <sheet name="DataF5" sheetId="32" r:id="rId10"/>
    <sheet name="F6" sheetId="91" r:id="rId11"/>
    <sheet name="DataF6" sheetId="90" r:id="rId12"/>
    <sheet name="F7" sheetId="92" r:id="rId13"/>
    <sheet name="DataF7" sheetId="93" r:id="rId14"/>
    <sheet name="F8a" sheetId="94" r:id="rId15"/>
    <sheet name="F8b" sheetId="95" r:id="rId16"/>
    <sheet name="F8c" sheetId="96" r:id="rId17"/>
    <sheet name="F8d" sheetId="97" r:id="rId18"/>
    <sheet name="DataF8" sheetId="98" r:id="rId19"/>
    <sheet name="F9" sheetId="35" r:id="rId20"/>
    <sheet name="DataF9" sheetId="34" r:id="rId21"/>
    <sheet name="F10" sheetId="30" r:id="rId22"/>
    <sheet name="DataF10" sheetId="31" r:id="rId23"/>
    <sheet name="F11" sheetId="85" r:id="rId24"/>
    <sheet name="DataF11-12" sheetId="86" r:id="rId25"/>
    <sheet name="F12" sheetId="87" r:id="rId26"/>
    <sheet name="F13" sheetId="22" r:id="rId27"/>
    <sheet name="DataF13" sheetId="21" r:id="rId28"/>
    <sheet name="F14" sheetId="58" r:id="rId29"/>
    <sheet name="DataF14" sheetId="84" r:id="rId30"/>
    <sheet name="F15" sheetId="45" r:id="rId31"/>
    <sheet name="DataF15" sheetId="74" r:id="rId32"/>
    <sheet name="F16" sheetId="75" r:id="rId33"/>
    <sheet name="DataF16" sheetId="76" r:id="rId34"/>
    <sheet name="F17" sheetId="77" r:id="rId35"/>
    <sheet name="DataF17" sheetId="78" r:id="rId36"/>
    <sheet name="F18" sheetId="82" r:id="rId37"/>
    <sheet name="F19" sheetId="80" r:id="rId38"/>
    <sheet name="DataF19" sheetId="81" r:id="rId39"/>
    <sheet name="F20" sheetId="79" r:id="rId40"/>
    <sheet name="DataF20" sheetId="102" r:id="rId41"/>
    <sheet name="F21" sheetId="6" r:id="rId42"/>
    <sheet name="DataF21-23" sheetId="4" r:id="rId43"/>
    <sheet name="F22" sheetId="8" r:id="rId44"/>
    <sheet name="DataF22" sheetId="9" r:id="rId45"/>
    <sheet name="F23" sheetId="12" r:id="rId46"/>
    <sheet name="F24" sheetId="41" r:id="rId47"/>
    <sheet name="F24b" sheetId="14" r:id="rId48"/>
    <sheet name="DataF24" sheetId="15" r:id="rId49"/>
    <sheet name="F25" sheetId="37" r:id="rId50"/>
    <sheet name="DataF25" sheetId="36" r:id="rId51"/>
    <sheet name="F26" sheetId="88" r:id="rId52"/>
    <sheet name="DataF26" sheetId="89" r:id="rId53"/>
    <sheet name="F27" sheetId="10" r:id="rId54"/>
    <sheet name="DataF27" sheetId="11" r:id="rId55"/>
    <sheet name="F28" sheetId="42" r:id="rId56"/>
    <sheet name="DataF28" sheetId="43" r:id="rId57"/>
    <sheet name="Raw" sheetId="1" r:id="rId58"/>
    <sheet name="PSZ(TB2b)" sheetId="5" r:id="rId59"/>
    <sheet name="FigA15AZZZ" sheetId="56" r:id="rId60"/>
  </sheets>
  <externalReferences>
    <externalReference r:id="rId61"/>
    <externalReference r:id="rId62"/>
    <externalReference r:id="rId63"/>
    <externalReference r:id="rId64"/>
    <externalReference r:id="rId65"/>
    <externalReference r:id="rId66"/>
    <externalReference r:id="rId67"/>
  </externalReferences>
  <definedNames>
    <definedName name="_xlnm._FilterDatabase" localSheetId="38" hidden="1">DataF19!$A$7:$CP$20</definedName>
    <definedName name="_xlchart.v1.0" hidden="1">DataF4!$A$9:$A$25</definedName>
    <definedName name="_xlchart.v1.1" hidden="1">DataF4!$H$2</definedName>
    <definedName name="_xlchart.v1.10" hidden="1">DataF4!$A$9:$A$25</definedName>
    <definedName name="_xlchart.v1.11" hidden="1">DataF4!$H$2</definedName>
    <definedName name="_xlchart.v1.12" hidden="1">DataF4!$H$9:$H$25</definedName>
    <definedName name="_xlchart.v1.13" hidden="1">DataF4!$I$2</definedName>
    <definedName name="_xlchart.v1.14" hidden="1">DataF4!$I$9:$I$25</definedName>
    <definedName name="_xlchart.v1.15" hidden="1">DataF4!$J$9:$J$25</definedName>
    <definedName name="_xlchart.v1.16" hidden="1">DataF4!$K$2</definedName>
    <definedName name="_xlchart.v1.17" hidden="1">DataF4!$K$9:$K$25</definedName>
    <definedName name="_xlchart.v1.18" hidden="1">DataF4!$L$2</definedName>
    <definedName name="_xlchart.v1.19" hidden="1">DataF4!$L$9:$L$25</definedName>
    <definedName name="_xlchart.v1.2" hidden="1">DataF4!$H$9:$H$25</definedName>
    <definedName name="_xlchart.v1.20" hidden="1">DataF4!$A$9:$A$25</definedName>
    <definedName name="_xlchart.v1.21" hidden="1">DataF4!$H$2</definedName>
    <definedName name="_xlchart.v1.22" hidden="1">DataF4!$H$9:$H$25</definedName>
    <definedName name="_xlchart.v1.23" hidden="1">DataF4!$I$2</definedName>
    <definedName name="_xlchart.v1.24" hidden="1">DataF4!$I$9:$I$25</definedName>
    <definedName name="_xlchart.v1.25" hidden="1">DataF4!$J$9:$J$25</definedName>
    <definedName name="_xlchart.v1.26" hidden="1">DataF4!$K$2</definedName>
    <definedName name="_xlchart.v1.27" hidden="1">DataF4!$K$9:$K$25</definedName>
    <definedName name="_xlchart.v1.28" hidden="1">DataF4!$L$2</definedName>
    <definedName name="_xlchart.v1.29" hidden="1">DataF4!$L$9:$L$25</definedName>
    <definedName name="_xlchart.v1.3" hidden="1">DataF4!$I$2</definedName>
    <definedName name="_xlchart.v1.30" hidden="1">DataF4!$A$9:$A$25</definedName>
    <definedName name="_xlchart.v1.31" hidden="1">DataF4!$H$2</definedName>
    <definedName name="_xlchart.v1.32" hidden="1">DataF4!$H$9:$H$25</definedName>
    <definedName name="_xlchart.v1.33" hidden="1">DataF4!$I$2</definedName>
    <definedName name="_xlchart.v1.34" hidden="1">DataF4!$I$9:$I$25</definedName>
    <definedName name="_xlchart.v1.35" hidden="1">DataF4!$J$9:$J$25</definedName>
    <definedName name="_xlchart.v1.36" hidden="1">DataF4!$K$2</definedName>
    <definedName name="_xlchart.v1.37" hidden="1">DataF4!$K$9:$K$25</definedName>
    <definedName name="_xlchart.v1.38" hidden="1">DataF4!$L$2</definedName>
    <definedName name="_xlchart.v1.39" hidden="1">DataF4!$L$9:$L$25</definedName>
    <definedName name="_xlchart.v1.4" hidden="1">DataF4!$I$9:$I$25</definedName>
    <definedName name="_xlchart.v1.5" hidden="1">DataF4!$J$9:$J$25</definedName>
    <definedName name="_xlchart.v1.6" hidden="1">DataF4!$K$2</definedName>
    <definedName name="_xlchart.v1.7" hidden="1">DataF4!$K$9:$K$25</definedName>
    <definedName name="_xlchart.v1.8" hidden="1">DataF4!$L$2</definedName>
    <definedName name="_xlchart.v1.9" hidden="1">DataF4!$L$9:$L$25</definedName>
    <definedName name="A2298668K">[1]AustralianNA2!$DF$1:$DF$10,[1]AustralianNA2!$DF$12:$DF$244</definedName>
    <definedName name="A2298668K_Data">[1]AustralianNA2!$DF$12:$DF$244</definedName>
    <definedName name="A2302665R_Latest">[1]AustralianNA!$CB$243</definedName>
    <definedName name="A2302667V">[1]AustralianNA!$CD$1:$CD$10,[1]AustralianNA!$CD$11:$CD$243</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Latest">[1]AustralianNA!$Y$244</definedName>
    <definedName name="A2303345W">[1]AustralianNA!$AA$1:$AA$10,[1]AustralianNA!$AA$12:$AA$244</definedName>
    <definedName name="A2303345W_Data">[1]AustralianNA!$AA$12:$AA$244</definedName>
    <definedName name="A2303347A">[1]AustralianNA!$AB$1:$AB$10,[1]AustralianNA!$AB$12:$AB$244</definedName>
    <definedName name="A2303347A_Data">[1]AustralianNA!$AB$12:$AB$244</definedName>
    <definedName name="A2303347A_Latest">[1]AustralianNA!$AB$244</definedName>
    <definedName name="A2303349F_Data">[1]AustralianNA!$AC$12:$AC$244</definedName>
    <definedName name="A2303349F_Latest">[1]AustralianNA!$AC$244</definedName>
    <definedName name="A2303351T">[1]AustralianNA!$AD$1:$AD$10,[1]AustralianNA!$AD$12:$AD$244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_Data">[1]AustralianNA!$AG$107:$AG$244</definedName>
    <definedName name="A2303355A_Latest">[1]AustralianNA!$AG$244</definedName>
    <definedName name="A2303357F">[1]AustralianNA!$AH$1:$AH$10,[1]AustralianNA!$AH$107:$AH$244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7R">[1]AustralianNA3!$L$1:$L$10,[1]AustralianNA3!$L$151:$L$244</definedName>
    <definedName name="A85231777R_Data">[1]AustralianNA3!$L$151:$L$244</definedName>
    <definedName name="f" hidden="1">{"'swa xoffs'!$A$4:$Q$37"}</definedName>
    <definedName name="footnotes">'[3]Table 6.1'!#REF!</definedName>
    <definedName name="HTML_CodePage" hidden="1">1252</definedName>
    <definedName name="HTML_Control" localSheetId="24" hidden="1">{"'swa xoffs'!$A$4:$Q$37"}</definedName>
    <definedName name="HTML_Control" localSheetId="11"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ndustries">'[3]Table 3.2'!#REF!,'[3]Table 3.2'!#REF!,'[3]Table 3.2'!#REF!,'[3]Table 3.2'!#REF!,'[3]Table 3.2'!#REF!,'[3]Table 3.2'!#REF!,'[3]Table 3.2'!#REF!,'[3]Table 3.2'!#REF!</definedName>
    <definedName name="_xlnm.Print_Area" localSheetId="38">DataF19!$A$2:$CP$20</definedName>
    <definedName name="spaces">'[3]Table 6.1'!$10:$10,'[3]Table 6.1'!$20:$20,'[3]Table 6.1'!$29:$29,'[3]Table 6.1'!$35:$35,'[3]Table 6.1'!$41:$41,'[3]Table 6.1'!$56:$56,'[3]Table 6.1'!$61:$61,'[3]Table 6.1'!$64:$64,'[3]Table 6.1'!#REF!,'[3]Table 6.1'!#REF!,'[3]Table 6.1'!#REF!</definedName>
    <definedName name="totals">'[3]Table 6.1'!$8:$9,'[3]Table 6.1'!$28:$28,'[3]Table 6.1'!$40:$40,'[3]Table 6.1'!$55:$55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5" i="102" l="1"/>
  <c r="H6" i="102"/>
  <c r="AA3" i="98"/>
  <c r="AB3" i="98"/>
  <c r="Y4" i="98"/>
  <c r="Z4" i="98" s="1"/>
  <c r="AA4" i="98"/>
  <c r="AB4" i="98"/>
  <c r="Z5" i="98"/>
  <c r="Y5" i="98"/>
  <c r="AA5" i="98"/>
  <c r="AB5" i="98"/>
  <c r="Y6" i="98"/>
  <c r="Z6" i="98"/>
  <c r="AA6" i="98"/>
  <c r="AB6" i="98"/>
  <c r="Z7" i="98"/>
  <c r="AA7" i="98"/>
  <c r="AB7" i="98"/>
  <c r="Z8" i="98"/>
  <c r="AA8" i="98"/>
  <c r="AB8" i="98"/>
  <c r="Z9" i="98"/>
  <c r="AA9" i="98"/>
  <c r="AB9" i="98"/>
  <c r="Z10" i="98"/>
  <c r="AA10" i="98"/>
  <c r="AB10" i="98"/>
  <c r="Z11" i="98"/>
  <c r="AA11" i="98"/>
  <c r="AB11" i="98"/>
  <c r="Z12" i="98"/>
  <c r="AA12" i="98"/>
  <c r="AB12" i="98"/>
  <c r="Z13" i="98"/>
  <c r="AA13" i="98"/>
  <c r="AB13" i="98"/>
  <c r="Z14" i="98"/>
  <c r="AA14" i="98"/>
  <c r="AB14" i="98"/>
  <c r="Z15" i="98"/>
  <c r="AA15" i="98"/>
  <c r="AB15" i="98"/>
  <c r="Z16" i="98"/>
  <c r="AA16" i="98"/>
  <c r="AB16" i="98"/>
  <c r="Z17" i="98"/>
  <c r="AA17" i="98"/>
  <c r="AB17" i="98"/>
  <c r="Z18" i="98"/>
  <c r="AA18" i="98"/>
  <c r="AB18" i="98"/>
  <c r="Z19" i="98"/>
  <c r="AA19" i="98"/>
  <c r="AB19" i="98"/>
  <c r="Z20" i="98"/>
  <c r="AA20" i="98"/>
  <c r="AB20" i="98"/>
  <c r="Z21" i="98"/>
  <c r="AA21" i="98"/>
  <c r="AB21" i="98"/>
  <c r="Z22" i="98"/>
  <c r="AA22" i="98"/>
  <c r="AB22" i="98"/>
  <c r="Z23" i="98"/>
  <c r="AA23" i="98"/>
  <c r="AB23" i="98"/>
  <c r="S3" i="98"/>
  <c r="S4" i="98"/>
  <c r="S6" i="98"/>
  <c r="S8" i="98"/>
  <c r="S9" i="98"/>
  <c r="S10" i="98"/>
  <c r="S11" i="98"/>
  <c r="S12" i="98"/>
  <c r="S14" i="98"/>
  <c r="S15" i="98"/>
  <c r="S16" i="98"/>
  <c r="S18" i="98"/>
  <c r="S19" i="98"/>
  <c r="S20" i="98"/>
  <c r="S23" i="98"/>
  <c r="L9" i="98"/>
  <c r="L11" i="98"/>
  <c r="L12" i="98"/>
  <c r="L16" i="98"/>
  <c r="L17" i="98"/>
  <c r="L19" i="98"/>
  <c r="L20" i="98"/>
  <c r="L22" i="98" l="1"/>
  <c r="L8" i="98"/>
  <c r="S22" i="98"/>
  <c r="S5" i="98"/>
  <c r="L18" i="98"/>
  <c r="L14" i="98"/>
  <c r="S21" i="98"/>
  <c r="L10" i="98"/>
  <c r="L6" i="98"/>
  <c r="S17" i="98"/>
  <c r="S7" i="98"/>
  <c r="S13" i="98"/>
  <c r="L23" i="98"/>
  <c r="L13" i="98"/>
  <c r="L7" i="98"/>
  <c r="L21" i="98"/>
  <c r="L15" i="98"/>
  <c r="E3" i="98"/>
  <c r="F3" i="98"/>
  <c r="D4" i="98"/>
  <c r="E4" i="98"/>
  <c r="F4" i="98"/>
  <c r="E5" i="98"/>
  <c r="F5" i="98"/>
  <c r="E6" i="98"/>
  <c r="F6" i="98"/>
  <c r="E7" i="98"/>
  <c r="F7" i="98"/>
  <c r="D8" i="98"/>
  <c r="E8" i="98"/>
  <c r="F8" i="98"/>
  <c r="E9" i="98"/>
  <c r="F9" i="98"/>
  <c r="D10" i="98"/>
  <c r="E10" i="98"/>
  <c r="F10" i="98"/>
  <c r="E11" i="98"/>
  <c r="F11" i="98"/>
  <c r="D12" i="98"/>
  <c r="E12" i="98"/>
  <c r="F12" i="98"/>
  <c r="D13" i="98"/>
  <c r="E13" i="98"/>
  <c r="F13" i="98"/>
  <c r="E14" i="98"/>
  <c r="F14" i="98"/>
  <c r="D15" i="98"/>
  <c r="E15" i="98"/>
  <c r="F15" i="98"/>
  <c r="B16" i="98"/>
  <c r="D16" i="98"/>
  <c r="E16" i="98"/>
  <c r="F16" i="98"/>
  <c r="B17" i="98"/>
  <c r="D17" i="98" s="1"/>
  <c r="E17" i="98"/>
  <c r="F17" i="98"/>
  <c r="B18" i="98"/>
  <c r="D18" i="98" s="1"/>
  <c r="E18" i="98"/>
  <c r="F18" i="98"/>
  <c r="D19" i="98"/>
  <c r="E19" i="98"/>
  <c r="F19" i="98"/>
  <c r="D20" i="98"/>
  <c r="E20" i="98"/>
  <c r="F20" i="98"/>
  <c r="D21" i="98"/>
  <c r="E21" i="98"/>
  <c r="F21" i="98"/>
  <c r="D22" i="98"/>
  <c r="E22" i="98"/>
  <c r="F22" i="98"/>
  <c r="D23" i="98"/>
  <c r="E23" i="98"/>
  <c r="F23" i="98"/>
  <c r="D5" i="98" l="1"/>
  <c r="D3" i="98"/>
  <c r="N20" i="98"/>
  <c r="U20" i="98"/>
  <c r="M23" i="98"/>
  <c r="T23" i="98"/>
  <c r="N13" i="98"/>
  <c r="U13" i="98"/>
  <c r="M20" i="98"/>
  <c r="T20" i="98"/>
  <c r="N15" i="98"/>
  <c r="U15" i="98"/>
  <c r="M13" i="98"/>
  <c r="T13" i="98"/>
  <c r="N11" i="98"/>
  <c r="U11" i="98"/>
  <c r="N9" i="98"/>
  <c r="U9" i="98"/>
  <c r="N7" i="98"/>
  <c r="U7" i="98"/>
  <c r="N5" i="98"/>
  <c r="U5" i="98"/>
  <c r="N3" i="98"/>
  <c r="U3" i="98"/>
  <c r="M18" i="98"/>
  <c r="T18" i="98"/>
  <c r="N22" i="98"/>
  <c r="U22" i="98"/>
  <c r="M7" i="98"/>
  <c r="T7" i="98"/>
  <c r="M15" i="98"/>
  <c r="T15" i="98"/>
  <c r="M9" i="98"/>
  <c r="T9" i="98"/>
  <c r="M5" i="98"/>
  <c r="T5" i="98"/>
  <c r="N19" i="98"/>
  <c r="U19" i="98"/>
  <c r="M19" i="98"/>
  <c r="T19" i="98"/>
  <c r="N14" i="98"/>
  <c r="U14" i="98"/>
  <c r="N23" i="98"/>
  <c r="U23" i="98"/>
  <c r="M22" i="98"/>
  <c r="T22" i="98"/>
  <c r="N16" i="98"/>
  <c r="U16" i="98"/>
  <c r="M14" i="98"/>
  <c r="T14" i="98"/>
  <c r="N12" i="98"/>
  <c r="U12" i="98"/>
  <c r="N10" i="98"/>
  <c r="U10" i="98"/>
  <c r="N8" i="98"/>
  <c r="U8" i="98"/>
  <c r="N6" i="98"/>
  <c r="U6" i="98"/>
  <c r="N4" i="98"/>
  <c r="U4" i="98"/>
  <c r="N17" i="98"/>
  <c r="U17" i="98"/>
  <c r="M11" i="98"/>
  <c r="T11" i="98"/>
  <c r="M3" i="98"/>
  <c r="T3" i="98"/>
  <c r="M17" i="98"/>
  <c r="T17" i="98"/>
  <c r="N21" i="98"/>
  <c r="U21" i="98"/>
  <c r="M21" i="98"/>
  <c r="T21" i="98"/>
  <c r="N18" i="98"/>
  <c r="U18" i="98"/>
  <c r="M16" i="98"/>
  <c r="T16" i="98"/>
  <c r="D14" i="98"/>
  <c r="M12" i="98"/>
  <c r="T12" i="98"/>
  <c r="M10" i="98"/>
  <c r="T10" i="98"/>
  <c r="M8" i="98"/>
  <c r="T8" i="98"/>
  <c r="M6" i="98"/>
  <c r="T6" i="98"/>
  <c r="M4" i="98"/>
  <c r="T4" i="98"/>
  <c r="D7" i="98"/>
  <c r="D6" i="98"/>
  <c r="D11" i="98"/>
  <c r="D9" i="98"/>
  <c r="F3" i="93" l="1"/>
  <c r="G3" i="93"/>
  <c r="R3" i="93"/>
  <c r="W3" i="93"/>
  <c r="X3" i="93"/>
  <c r="Y3" i="93" s="1"/>
  <c r="F4" i="93"/>
  <c r="G4" i="93"/>
  <c r="R4" i="93"/>
  <c r="W4" i="93"/>
  <c r="Y4" i="93" s="1"/>
  <c r="X4" i="93"/>
  <c r="F5" i="93"/>
  <c r="G5" i="93"/>
  <c r="R5" i="93"/>
  <c r="W5" i="93"/>
  <c r="Y5" i="93" s="1"/>
  <c r="X5" i="93"/>
  <c r="F6" i="93"/>
  <c r="G6" i="93"/>
  <c r="R6" i="93"/>
  <c r="W6" i="93"/>
  <c r="X6" i="93"/>
  <c r="Y6" i="93"/>
  <c r="F7" i="93"/>
  <c r="G7" i="93"/>
  <c r="R7" i="93"/>
  <c r="W7" i="93"/>
  <c r="X7" i="93"/>
  <c r="Y7" i="93" s="1"/>
  <c r="F8" i="93"/>
  <c r="G8" i="93"/>
  <c r="R8" i="93"/>
  <c r="W8" i="93"/>
  <c r="Y8" i="93" s="1"/>
  <c r="X8" i="93"/>
  <c r="F9" i="93"/>
  <c r="G9" i="93"/>
  <c r="R9" i="93"/>
  <c r="W9" i="93"/>
  <c r="Y9" i="93" s="1"/>
  <c r="X9" i="93"/>
  <c r="F10" i="93"/>
  <c r="G10" i="93"/>
  <c r="R10" i="93"/>
  <c r="W10" i="93"/>
  <c r="X10" i="93"/>
  <c r="Y10" i="93"/>
  <c r="F11" i="93"/>
  <c r="G11" i="93"/>
  <c r="R11" i="93"/>
  <c r="W11" i="93"/>
  <c r="X11" i="93"/>
  <c r="Y11" i="93" s="1"/>
  <c r="F12" i="93"/>
  <c r="G12" i="93"/>
  <c r="R12" i="93"/>
  <c r="W12" i="93"/>
  <c r="Y12" i="93" s="1"/>
  <c r="X12" i="93"/>
  <c r="F13" i="93"/>
  <c r="G13" i="93"/>
  <c r="R13" i="93"/>
  <c r="W13" i="93"/>
  <c r="Y13" i="93" s="1"/>
  <c r="X13" i="93"/>
  <c r="F14" i="93"/>
  <c r="G14" i="93"/>
  <c r="R14" i="93"/>
  <c r="W14" i="93"/>
  <c r="X14" i="93"/>
  <c r="Y14" i="93"/>
  <c r="F15" i="93"/>
  <c r="G15" i="93"/>
  <c r="R15" i="93"/>
  <c r="W15" i="93"/>
  <c r="X15" i="93"/>
  <c r="Y15" i="93" s="1"/>
  <c r="F16" i="93"/>
  <c r="G16" i="93"/>
  <c r="R16" i="93"/>
  <c r="W16" i="93"/>
  <c r="Y16" i="93" s="1"/>
  <c r="X16" i="93"/>
  <c r="F17" i="93"/>
  <c r="G17" i="93"/>
  <c r="R17" i="93"/>
  <c r="T17" i="93"/>
  <c r="W17" i="93"/>
  <c r="X17" i="93"/>
  <c r="F18" i="93"/>
  <c r="G18" i="93"/>
  <c r="R18" i="93"/>
  <c r="T18" i="93"/>
  <c r="W18" i="93"/>
  <c r="X18" i="93"/>
  <c r="F19" i="93"/>
  <c r="G19" i="93"/>
  <c r="R19" i="93"/>
  <c r="T19" i="93"/>
  <c r="W19" i="93"/>
  <c r="X19" i="93"/>
  <c r="F20" i="93"/>
  <c r="G20" i="93"/>
  <c r="R20" i="93"/>
  <c r="T20" i="93"/>
  <c r="W20" i="93"/>
  <c r="X20" i="93"/>
  <c r="Y20" i="93" s="1"/>
  <c r="F21" i="93"/>
  <c r="G21" i="93"/>
  <c r="R21" i="93"/>
  <c r="T21" i="93"/>
  <c r="W21" i="93"/>
  <c r="X21" i="93"/>
  <c r="F22" i="93"/>
  <c r="G22" i="93"/>
  <c r="R22" i="93"/>
  <c r="T22" i="93"/>
  <c r="W22" i="93"/>
  <c r="X22" i="93"/>
  <c r="F23" i="93"/>
  <c r="G23" i="93"/>
  <c r="R23" i="93"/>
  <c r="T23" i="93"/>
  <c r="W23" i="93"/>
  <c r="X23" i="93"/>
  <c r="Y23" i="93"/>
  <c r="F24" i="93"/>
  <c r="G24" i="93"/>
  <c r="R24" i="93"/>
  <c r="S24" i="93"/>
  <c r="T24" i="93"/>
  <c r="W24" i="93"/>
  <c r="X24" i="93"/>
  <c r="F25" i="93"/>
  <c r="G25" i="93"/>
  <c r="R25" i="93"/>
  <c r="S25" i="93"/>
  <c r="T25" i="93"/>
  <c r="W25" i="93"/>
  <c r="X25" i="93"/>
  <c r="F26" i="93"/>
  <c r="G26" i="93"/>
  <c r="R26" i="93"/>
  <c r="S26" i="93"/>
  <c r="T26" i="93"/>
  <c r="W26" i="93"/>
  <c r="X26" i="93"/>
  <c r="Y26" i="93" s="1"/>
  <c r="F27" i="93"/>
  <c r="G27" i="93"/>
  <c r="R27" i="93"/>
  <c r="S27" i="93"/>
  <c r="T27" i="93"/>
  <c r="W27" i="93"/>
  <c r="X27" i="93"/>
  <c r="Y27" i="93" s="1"/>
  <c r="F28" i="93"/>
  <c r="G28" i="93"/>
  <c r="R28" i="93"/>
  <c r="S28" i="93"/>
  <c r="T28" i="93"/>
  <c r="W28" i="93"/>
  <c r="X28" i="93"/>
  <c r="Y28" i="93"/>
  <c r="F29" i="93"/>
  <c r="G29" i="93"/>
  <c r="R29" i="93"/>
  <c r="S29" i="93"/>
  <c r="T29" i="93"/>
  <c r="W29" i="93"/>
  <c r="X29" i="93"/>
  <c r="Y29" i="93"/>
  <c r="F30" i="93"/>
  <c r="G30" i="93"/>
  <c r="R30" i="93"/>
  <c r="S30" i="93"/>
  <c r="T30" i="93"/>
  <c r="W30" i="93"/>
  <c r="X30" i="93"/>
  <c r="Y30" i="93"/>
  <c r="F31" i="93"/>
  <c r="G31" i="93"/>
  <c r="R31" i="93"/>
  <c r="S31" i="93"/>
  <c r="T31" i="93"/>
  <c r="W31" i="93"/>
  <c r="X31" i="93"/>
  <c r="Y31" i="93"/>
  <c r="F32" i="93"/>
  <c r="G32" i="93"/>
  <c r="R32" i="93"/>
  <c r="S32" i="93"/>
  <c r="T32" i="93"/>
  <c r="W32" i="93"/>
  <c r="X32" i="93"/>
  <c r="Y32" i="93" s="1"/>
  <c r="Y25" i="93" l="1"/>
  <c r="Y24" i="93"/>
  <c r="Y19" i="93"/>
  <c r="Y21" i="93"/>
  <c r="Y18" i="93"/>
  <c r="Y22" i="93"/>
  <c r="Y17" i="93"/>
  <c r="E21" i="84" l="1"/>
  <c r="E22" i="84"/>
  <c r="E23" i="84"/>
  <c r="E24" i="84"/>
  <c r="E25" i="84"/>
  <c r="F25" i="84"/>
  <c r="F24" i="84"/>
  <c r="F23" i="84"/>
  <c r="F22" i="84"/>
  <c r="F21" i="84"/>
  <c r="F20" i="84"/>
  <c r="F19" i="84"/>
  <c r="F18" i="84"/>
  <c r="F17" i="84"/>
  <c r="F16" i="84"/>
  <c r="F15" i="84"/>
  <c r="F14" i="84"/>
  <c r="F13" i="84"/>
  <c r="F12" i="84"/>
  <c r="F11" i="84"/>
  <c r="F10" i="84"/>
  <c r="F9" i="84"/>
  <c r="O10" i="81" l="1"/>
  <c r="Z10" i="81"/>
  <c r="AO10" i="81"/>
  <c r="AQ10" i="81"/>
  <c r="AW10" i="81"/>
  <c r="BZ10" i="81"/>
  <c r="CA10" i="81" s="1"/>
  <c r="AJ14" i="81"/>
  <c r="AJ15" i="81"/>
  <c r="AN15" i="81"/>
  <c r="AR15" i="81"/>
  <c r="AO16" i="81"/>
  <c r="H17" i="81"/>
  <c r="AG17" i="81"/>
  <c r="AI17" i="81"/>
  <c r="AJ17" i="81" s="1"/>
  <c r="AT17" i="81"/>
  <c r="C18" i="81"/>
  <c r="H18" i="81"/>
  <c r="AM18" i="81"/>
  <c r="AM10" i="81" s="1"/>
  <c r="AN18" i="81"/>
  <c r="AN10" i="81" s="1"/>
  <c r="AP18" i="81"/>
  <c r="AP10" i="81" s="1"/>
  <c r="AQ18" i="81"/>
  <c r="AR18" i="81"/>
  <c r="AR10" i="81" s="1"/>
  <c r="AS18" i="81"/>
  <c r="AS10" i="81" s="1"/>
  <c r="AW18" i="81"/>
  <c r="BE18" i="81"/>
  <c r="BE10" i="81" s="1"/>
  <c r="BM18" i="81"/>
  <c r="BT18" i="81"/>
  <c r="BT10" i="81" s="1"/>
  <c r="BZ18" i="81"/>
  <c r="CD18" i="81"/>
  <c r="CD10" i="81" s="1"/>
  <c r="BM25" i="81"/>
  <c r="BP25" i="81"/>
  <c r="BS26" i="81"/>
  <c r="BS27" i="81"/>
  <c r="CJ29" i="81"/>
  <c r="CJ33" i="81" s="1"/>
  <c r="B29" i="81"/>
  <c r="C29"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O29" i="81"/>
  <c r="AQ29" i="81"/>
  <c r="AT29" i="81"/>
  <c r="AU29" i="81"/>
  <c r="AV29" i="81"/>
  <c r="AW29" i="81"/>
  <c r="AY29" i="81"/>
  <c r="AZ29" i="81"/>
  <c r="BA29" i="81"/>
  <c r="BB29" i="81"/>
  <c r="BC29" i="81"/>
  <c r="BD29" i="81"/>
  <c r="BF29" i="81"/>
  <c r="BG29" i="81"/>
  <c r="BH29" i="81"/>
  <c r="BI29" i="81"/>
  <c r="BJ29" i="81"/>
  <c r="BK29" i="81"/>
  <c r="BL29" i="81"/>
  <c r="BM29" i="81"/>
  <c r="BN29" i="81"/>
  <c r="BO29" i="81"/>
  <c r="BP29" i="81"/>
  <c r="BQ29" i="81"/>
  <c r="BR29" i="81"/>
  <c r="BU29" i="81"/>
  <c r="BV29" i="81"/>
  <c r="BW29" i="81"/>
  <c r="BX29" i="81"/>
  <c r="BY29" i="81"/>
  <c r="BZ29" i="81"/>
  <c r="CB29" i="81"/>
  <c r="CC29" i="81"/>
  <c r="CE29" i="81"/>
  <c r="CF29" i="81"/>
  <c r="CG29" i="81"/>
  <c r="CH29" i="81"/>
  <c r="CI29" i="81"/>
  <c r="CK29" i="81"/>
  <c r="CL29" i="81"/>
  <c r="CM29" i="81"/>
  <c r="CN29" i="81"/>
  <c r="CO29" i="81"/>
  <c r="CP29" i="81"/>
  <c r="B30" i="81"/>
  <c r="C30"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O30" i="81"/>
  <c r="AQ30" i="81"/>
  <c r="AT30" i="81"/>
  <c r="AU30" i="81"/>
  <c r="AV30" i="81"/>
  <c r="AW30" i="81"/>
  <c r="AY30" i="81"/>
  <c r="AZ30" i="81"/>
  <c r="BA30" i="81"/>
  <c r="BB30" i="81"/>
  <c r="BC30" i="81"/>
  <c r="BD30" i="81"/>
  <c r="BF30" i="81"/>
  <c r="BG30" i="81"/>
  <c r="BH30" i="81"/>
  <c r="BI30" i="81"/>
  <c r="BJ30" i="81"/>
  <c r="BK30" i="81"/>
  <c r="BL30" i="81"/>
  <c r="BM30" i="81"/>
  <c r="BN30" i="81"/>
  <c r="BO30" i="81"/>
  <c r="BP30" i="81"/>
  <c r="BQ30" i="81"/>
  <c r="BR30" i="81"/>
  <c r="BU30" i="81"/>
  <c r="BV30" i="81"/>
  <c r="BW30" i="81"/>
  <c r="BX30" i="81"/>
  <c r="BY30" i="81"/>
  <c r="BZ30" i="81"/>
  <c r="CB30" i="81"/>
  <c r="CC30" i="81"/>
  <c r="CE30" i="81"/>
  <c r="CF30" i="81"/>
  <c r="CG30" i="81"/>
  <c r="CH30" i="81"/>
  <c r="CI30" i="81"/>
  <c r="CJ30" i="81"/>
  <c r="CK30" i="81"/>
  <c r="CL30" i="81"/>
  <c r="CM30" i="81"/>
  <c r="CN30" i="81"/>
  <c r="CO30" i="81"/>
  <c r="CP30" i="81"/>
  <c r="C33" i="81"/>
  <c r="D33" i="81"/>
  <c r="E33" i="81"/>
  <c r="K33" i="81"/>
  <c r="M33" i="81"/>
  <c r="S33" i="81"/>
  <c r="U33" i="81"/>
  <c r="AA33" i="81"/>
  <c r="AC33" i="81"/>
  <c r="AI33" i="81"/>
  <c r="AK33" i="81"/>
  <c r="AQ34" i="81"/>
  <c r="AT34" i="81"/>
  <c r="AY33" i="81"/>
  <c r="BB34" i="81"/>
  <c r="BG33" i="81"/>
  <c r="BJ34" i="81"/>
  <c r="BO33" i="81"/>
  <c r="BR33" i="81"/>
  <c r="BW33" i="81"/>
  <c r="BY33" i="81"/>
  <c r="CE33" i="81"/>
  <c r="CH33" i="81"/>
  <c r="CM33" i="81"/>
  <c r="CP33" i="81"/>
  <c r="B33" i="81"/>
  <c r="F33" i="81"/>
  <c r="G33" i="81"/>
  <c r="H33" i="81"/>
  <c r="I33" i="81"/>
  <c r="J33" i="81"/>
  <c r="L33" i="81"/>
  <c r="N33" i="81"/>
  <c r="O33" i="81"/>
  <c r="P33" i="81"/>
  <c r="Q33" i="81"/>
  <c r="R33" i="81"/>
  <c r="T33" i="81"/>
  <c r="V33" i="81"/>
  <c r="W33" i="81"/>
  <c r="X33" i="81"/>
  <c r="Y33" i="81"/>
  <c r="Z33" i="81"/>
  <c r="AB33" i="81"/>
  <c r="AD33" i="81"/>
  <c r="AE33" i="81"/>
  <c r="AF33" i="81"/>
  <c r="AG33" i="81"/>
  <c r="AH33" i="81"/>
  <c r="AJ33" i="81"/>
  <c r="AL33" i="81"/>
  <c r="AO33" i="81"/>
  <c r="AT33" i="81"/>
  <c r="AU33" i="81"/>
  <c r="AV33" i="81"/>
  <c r="AW33" i="81"/>
  <c r="AZ33" i="81"/>
  <c r="BA33" i="81"/>
  <c r="BC33" i="81"/>
  <c r="BD33" i="81"/>
  <c r="BF33" i="81"/>
  <c r="BH33" i="81"/>
  <c r="BI33" i="81"/>
  <c r="BK33" i="81"/>
  <c r="BL33" i="81"/>
  <c r="BM33" i="81"/>
  <c r="BN33" i="81"/>
  <c r="BP33" i="81"/>
  <c r="BQ33" i="81"/>
  <c r="BU33" i="81"/>
  <c r="BV33" i="81"/>
  <c r="BX33" i="81"/>
  <c r="BZ33" i="81"/>
  <c r="CB33" i="81"/>
  <c r="CC33" i="81"/>
  <c r="CF33" i="81"/>
  <c r="CG33" i="81"/>
  <c r="CI33" i="81"/>
  <c r="CK33" i="81"/>
  <c r="CL33" i="81"/>
  <c r="CN33" i="81"/>
  <c r="CO33" i="81"/>
  <c r="B34" i="81"/>
  <c r="C34"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D34" i="81"/>
  <c r="AE34" i="81"/>
  <c r="AF34" i="81"/>
  <c r="AG34" i="81"/>
  <c r="AH34" i="81"/>
  <c r="AI34" i="81"/>
  <c r="AJ34" i="81"/>
  <c r="AK34" i="81"/>
  <c r="AL34" i="81"/>
  <c r="AO34" i="81"/>
  <c r="AU34" i="81"/>
  <c r="AV34" i="81"/>
  <c r="AW34" i="81"/>
  <c r="AZ34" i="81"/>
  <c r="BA34" i="81"/>
  <c r="BC34" i="81"/>
  <c r="BD34" i="81"/>
  <c r="BF34" i="81"/>
  <c r="BH34" i="81"/>
  <c r="BI34" i="81"/>
  <c r="BK34" i="81"/>
  <c r="BL34" i="81"/>
  <c r="BM34" i="81"/>
  <c r="BN34" i="81"/>
  <c r="BP34" i="81"/>
  <c r="BQ34" i="81"/>
  <c r="BR34" i="81"/>
  <c r="BU34" i="81"/>
  <c r="BV34" i="81"/>
  <c r="BW34" i="81"/>
  <c r="BX34" i="81"/>
  <c r="BY34" i="81"/>
  <c r="BZ34" i="81"/>
  <c r="CB34" i="81"/>
  <c r="CC34" i="81"/>
  <c r="CF34" i="81"/>
  <c r="CG34" i="81"/>
  <c r="CH34" i="81"/>
  <c r="CI34" i="81"/>
  <c r="CJ34" i="81"/>
  <c r="CK34" i="81"/>
  <c r="CL34" i="81"/>
  <c r="CN34" i="81"/>
  <c r="CO34" i="81"/>
  <c r="CP34" i="81"/>
  <c r="B36" i="81"/>
  <c r="C36"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M36" i="81"/>
  <c r="AN36" i="81"/>
  <c r="AO36" i="81"/>
  <c r="AP36" i="81"/>
  <c r="AQ36" i="81"/>
  <c r="AR36" i="81"/>
  <c r="AS36" i="81"/>
  <c r="AT36" i="81"/>
  <c r="AU36" i="81"/>
  <c r="AV36" i="81"/>
  <c r="AW36" i="81"/>
  <c r="AX36" i="81"/>
  <c r="AY36" i="81"/>
  <c r="AZ36" i="81"/>
  <c r="BA36" i="81"/>
  <c r="BB36" i="81"/>
  <c r="BC36" i="81"/>
  <c r="BD36" i="81"/>
  <c r="BE36" i="81"/>
  <c r="BF36" i="81"/>
  <c r="BG36" i="81"/>
  <c r="BH36" i="81"/>
  <c r="BI36" i="81"/>
  <c r="BJ36" i="81"/>
  <c r="BK36" i="81"/>
  <c r="BL36" i="81"/>
  <c r="BM36" i="81"/>
  <c r="BN36" i="81"/>
  <c r="BO36" i="81"/>
  <c r="BP36" i="81"/>
  <c r="BQ36" i="81"/>
  <c r="BR36" i="81"/>
  <c r="BT36" i="81"/>
  <c r="BU36" i="81"/>
  <c r="BV36" i="81"/>
  <c r="BW36" i="81"/>
  <c r="E58" i="81" s="1"/>
  <c r="BX36" i="81"/>
  <c r="BY36" i="81"/>
  <c r="BZ36" i="81"/>
  <c r="CA36" i="81"/>
  <c r="CB36" i="81"/>
  <c r="CC36" i="81"/>
  <c r="CD36" i="81"/>
  <c r="CE36" i="81"/>
  <c r="CF36" i="81"/>
  <c r="CG36" i="81"/>
  <c r="CH36" i="81"/>
  <c r="CI36" i="81"/>
  <c r="CJ36" i="81"/>
  <c r="CK36" i="81"/>
  <c r="CL36" i="81"/>
  <c r="CM36" i="81"/>
  <c r="CN36" i="81"/>
  <c r="CO36" i="81"/>
  <c r="CP36" i="81"/>
  <c r="B37" i="81"/>
  <c r="C37" i="81"/>
  <c r="D37" i="81"/>
  <c r="E37" i="81"/>
  <c r="F37" i="81"/>
  <c r="G37" i="81"/>
  <c r="H37" i="81"/>
  <c r="I37" i="81"/>
  <c r="J37" i="81"/>
  <c r="K37" i="81"/>
  <c r="L37" i="81"/>
  <c r="M37" i="81"/>
  <c r="N37" i="81"/>
  <c r="O37" i="81"/>
  <c r="P37" i="81"/>
  <c r="Q37" i="81"/>
  <c r="R37" i="81"/>
  <c r="S37" i="81"/>
  <c r="T37" i="81"/>
  <c r="U37" i="81"/>
  <c r="V37" i="81"/>
  <c r="W37" i="81"/>
  <c r="X37" i="81"/>
  <c r="Y37" i="81"/>
  <c r="Z37" i="81"/>
  <c r="AA37" i="81"/>
  <c r="AB37" i="81"/>
  <c r="AC37" i="81"/>
  <c r="AD37" i="81"/>
  <c r="AE37" i="81"/>
  <c r="AF37" i="81"/>
  <c r="AG37" i="81"/>
  <c r="AH37" i="81"/>
  <c r="AI37" i="81"/>
  <c r="AJ37" i="81"/>
  <c r="AK37" i="81"/>
  <c r="AL37" i="81"/>
  <c r="AM37" i="81"/>
  <c r="AN37" i="81"/>
  <c r="AO37" i="81"/>
  <c r="AP37" i="81"/>
  <c r="AQ37" i="81"/>
  <c r="AR37" i="81"/>
  <c r="AS37" i="81"/>
  <c r="AT37" i="81"/>
  <c r="AU37" i="81"/>
  <c r="AV37" i="81"/>
  <c r="AW37" i="81"/>
  <c r="AX37" i="81"/>
  <c r="AY37" i="81"/>
  <c r="AZ37" i="81"/>
  <c r="BA37" i="81"/>
  <c r="BB37" i="81"/>
  <c r="BC37" i="81"/>
  <c r="BD37" i="81"/>
  <c r="BE37" i="81"/>
  <c r="BF37" i="81"/>
  <c r="BG37" i="81"/>
  <c r="BH37" i="81"/>
  <c r="BI37" i="81"/>
  <c r="BJ37" i="81"/>
  <c r="BK37" i="81"/>
  <c r="BL37" i="81"/>
  <c r="BM37" i="81"/>
  <c r="BN37" i="81"/>
  <c r="BO37" i="81"/>
  <c r="BP37" i="81"/>
  <c r="BQ37" i="81"/>
  <c r="BR37" i="81"/>
  <c r="BS37" i="81"/>
  <c r="BT37" i="81"/>
  <c r="BU37" i="81"/>
  <c r="BV37" i="81"/>
  <c r="BW37" i="81"/>
  <c r="BX37" i="81"/>
  <c r="BY37" i="81"/>
  <c r="BZ37" i="81"/>
  <c r="CA37" i="81"/>
  <c r="CB37" i="81"/>
  <c r="CC37" i="81"/>
  <c r="CD37" i="81"/>
  <c r="CE37" i="81"/>
  <c r="CF37" i="81"/>
  <c r="CG37" i="81"/>
  <c r="CH37" i="81"/>
  <c r="CI37" i="81"/>
  <c r="CJ37" i="81"/>
  <c r="CK37" i="81"/>
  <c r="CL37" i="81"/>
  <c r="CM37" i="81"/>
  <c r="CN37" i="81"/>
  <c r="CO37" i="81"/>
  <c r="CP37" i="81"/>
  <c r="D40" i="81"/>
  <c r="J40" i="81" s="1"/>
  <c r="E40" i="81"/>
  <c r="I40" i="81"/>
  <c r="D41" i="81"/>
  <c r="E41" i="81"/>
  <c r="I41" i="81"/>
  <c r="J41" i="81"/>
  <c r="D42" i="81"/>
  <c r="J42" i="81" s="1"/>
  <c r="E42" i="81"/>
  <c r="I42" i="81"/>
  <c r="D43" i="81"/>
  <c r="J43" i="81" s="1"/>
  <c r="J71" i="81" s="1"/>
  <c r="E43" i="81"/>
  <c r="I43" i="81"/>
  <c r="D44" i="81"/>
  <c r="J44" i="81" s="1"/>
  <c r="E44" i="81"/>
  <c r="I44" i="81"/>
  <c r="D45" i="81"/>
  <c r="J45" i="81" s="1"/>
  <c r="E45" i="81"/>
  <c r="I45" i="81"/>
  <c r="D46" i="81"/>
  <c r="J46" i="81" s="1"/>
  <c r="J76" i="81" s="1"/>
  <c r="E46" i="81"/>
  <c r="I46" i="81"/>
  <c r="D47" i="81"/>
  <c r="J47" i="81" s="1"/>
  <c r="J72" i="81" s="1"/>
  <c r="E47" i="81"/>
  <c r="I47" i="81"/>
  <c r="D48" i="81"/>
  <c r="J48" i="81" s="1"/>
  <c r="J70" i="81" s="1"/>
  <c r="E48" i="81"/>
  <c r="I48" i="81"/>
  <c r="AI48" i="81"/>
  <c r="D49" i="81"/>
  <c r="J49" i="81" s="1"/>
  <c r="E49" i="81"/>
  <c r="I49" i="81"/>
  <c r="E50" i="81"/>
  <c r="I50" i="81"/>
  <c r="E51" i="81"/>
  <c r="I51" i="81"/>
  <c r="E52" i="81"/>
  <c r="I52" i="81"/>
  <c r="E53" i="81"/>
  <c r="I53" i="81"/>
  <c r="E54" i="81"/>
  <c r="I54" i="81"/>
  <c r="D55" i="81"/>
  <c r="J55" i="81" s="1"/>
  <c r="E55" i="81"/>
  <c r="I55" i="81"/>
  <c r="D56" i="81"/>
  <c r="J56" i="81" s="1"/>
  <c r="J73" i="81" s="1"/>
  <c r="E56" i="81"/>
  <c r="I56" i="81"/>
  <c r="I57" i="81"/>
  <c r="D58" i="81"/>
  <c r="J58" i="81" s="1"/>
  <c r="I58" i="81"/>
  <c r="D59" i="81"/>
  <c r="J59" i="81" s="1"/>
  <c r="E59" i="81"/>
  <c r="I59" i="81"/>
  <c r="D60" i="81"/>
  <c r="J60" i="81" s="1"/>
  <c r="E60" i="81"/>
  <c r="I60" i="81"/>
  <c r="D61" i="81"/>
  <c r="J61" i="81" s="1"/>
  <c r="I61" i="81"/>
  <c r="D63" i="81"/>
  <c r="J63" i="81" s="1"/>
  <c r="I63" i="81"/>
  <c r="I64" i="81"/>
  <c r="D65" i="81"/>
  <c r="I65" i="81"/>
  <c r="J65" i="81"/>
  <c r="D66" i="81"/>
  <c r="I66" i="81"/>
  <c r="J66" i="81"/>
  <c r="F69" i="81"/>
  <c r="G69" i="81"/>
  <c r="I69" i="81"/>
  <c r="D70" i="81"/>
  <c r="E70" i="81"/>
  <c r="F70" i="81"/>
  <c r="G70" i="81"/>
  <c r="I70" i="81"/>
  <c r="D71" i="81"/>
  <c r="E71" i="81"/>
  <c r="F71" i="81"/>
  <c r="G71" i="81"/>
  <c r="I71" i="81"/>
  <c r="D72" i="81"/>
  <c r="E72" i="81"/>
  <c r="F72" i="81"/>
  <c r="G72" i="81"/>
  <c r="I72" i="81"/>
  <c r="D73" i="81"/>
  <c r="E73" i="81"/>
  <c r="F73" i="81"/>
  <c r="G73" i="81"/>
  <c r="I73" i="81"/>
  <c r="D74" i="81"/>
  <c r="E74" i="81"/>
  <c r="F74" i="81"/>
  <c r="G74" i="81"/>
  <c r="I74" i="81"/>
  <c r="J74" i="81"/>
  <c r="E75" i="81"/>
  <c r="F75" i="81"/>
  <c r="G75" i="81"/>
  <c r="I75" i="81"/>
  <c r="D76" i="81"/>
  <c r="E76" i="81"/>
  <c r="F76" i="81"/>
  <c r="G76" i="81"/>
  <c r="I76" i="81"/>
  <c r="D80" i="81"/>
  <c r="F80" i="81"/>
  <c r="F81" i="81"/>
  <c r="D85" i="81"/>
  <c r="I85" i="81" s="1"/>
  <c r="E85" i="81"/>
  <c r="H85" i="81"/>
  <c r="J85" i="81"/>
  <c r="H86" i="81"/>
  <c r="J86" i="81"/>
  <c r="D87" i="81"/>
  <c r="I87" i="81" s="1"/>
  <c r="E87" i="81"/>
  <c r="H87" i="81"/>
  <c r="J87" i="81"/>
  <c r="D88" i="81"/>
  <c r="I88" i="81" s="1"/>
  <c r="E88" i="81"/>
  <c r="H88" i="81"/>
  <c r="J88" i="81"/>
  <c r="D89" i="81"/>
  <c r="I89" i="81" s="1"/>
  <c r="E89" i="81"/>
  <c r="H89" i="81"/>
  <c r="J89" i="81"/>
  <c r="D90" i="81"/>
  <c r="E90" i="81"/>
  <c r="H90" i="81"/>
  <c r="I90" i="81"/>
  <c r="J90" i="81"/>
  <c r="D91" i="81"/>
  <c r="I91" i="81" s="1"/>
  <c r="E91" i="81"/>
  <c r="H91" i="81"/>
  <c r="J91" i="81"/>
  <c r="D92" i="81"/>
  <c r="I92" i="81" s="1"/>
  <c r="E92" i="81"/>
  <c r="H92" i="81"/>
  <c r="J92" i="81"/>
  <c r="D93" i="81"/>
  <c r="E93" i="81"/>
  <c r="H93" i="81"/>
  <c r="I93" i="81"/>
  <c r="J93" i="81"/>
  <c r="H94" i="81"/>
  <c r="J94" i="81"/>
  <c r="J96" i="81"/>
  <c r="D99" i="81"/>
  <c r="E99" i="81"/>
  <c r="D100" i="81"/>
  <c r="I100" i="81" s="1"/>
  <c r="E100" i="81"/>
  <c r="H100" i="81"/>
  <c r="J100" i="81"/>
  <c r="BS36" i="81" l="1"/>
  <c r="E57" i="81" s="1"/>
  <c r="BS29" i="81"/>
  <c r="BS33" i="81" s="1"/>
  <c r="BS30" i="81"/>
  <c r="BS34" i="81" s="1"/>
  <c r="D57" i="81" s="1"/>
  <c r="D81" i="81"/>
  <c r="AY34" i="81"/>
  <c r="D52" i="81" s="1"/>
  <c r="J52" i="81" s="1"/>
  <c r="BB33" i="81"/>
  <c r="AQ33" i="81"/>
  <c r="BO34" i="81"/>
  <c r="BG34" i="81"/>
  <c r="BJ33" i="81"/>
  <c r="CM34" i="81"/>
  <c r="D64" i="81" s="1"/>
  <c r="J64" i="81" s="1"/>
  <c r="CE34" i="81"/>
  <c r="D69" i="81"/>
  <c r="AS30" i="81"/>
  <c r="AS34" i="81" s="1"/>
  <c r="AS29" i="81"/>
  <c r="AS33" i="81" s="1"/>
  <c r="AR30" i="81"/>
  <c r="AR34" i="81" s="1"/>
  <c r="AR29" i="81"/>
  <c r="AR33" i="81" s="1"/>
  <c r="AK17" i="81"/>
  <c r="AJ48" i="81"/>
  <c r="AK48" i="81" s="1"/>
  <c r="CA29" i="81"/>
  <c r="CA33" i="81" s="1"/>
  <c r="CA30" i="81"/>
  <c r="CA34" i="81" s="1"/>
  <c r="CD30" i="81"/>
  <c r="CD34" i="81" s="1"/>
  <c r="CD29" i="81"/>
  <c r="CD33" i="81" s="1"/>
  <c r="AP30" i="81"/>
  <c r="AP34" i="81" s="1"/>
  <c r="AP29" i="81"/>
  <c r="AP33" i="81" s="1"/>
  <c r="BT29" i="81"/>
  <c r="BT33" i="81" s="1"/>
  <c r="E94" i="81"/>
  <c r="BT30" i="81"/>
  <c r="BT34" i="81" s="1"/>
  <c r="D94" i="81" s="1"/>
  <c r="I94" i="81" s="1"/>
  <c r="AN29" i="81"/>
  <c r="AN33" i="81" s="1"/>
  <c r="AN30" i="81"/>
  <c r="AN34" i="81" s="1"/>
  <c r="AM29" i="81"/>
  <c r="AM33" i="81" s="1"/>
  <c r="AM22" i="81"/>
  <c r="E69" i="81"/>
  <c r="AM30" i="81"/>
  <c r="E86" i="81"/>
  <c r="BE30" i="81"/>
  <c r="BE29" i="81"/>
  <c r="BE33" i="81" s="1"/>
  <c r="AX18" i="81"/>
  <c r="AX10" i="81" s="1"/>
  <c r="J57" i="81" l="1"/>
  <c r="J75" i="81" s="1"/>
  <c r="D75" i="81"/>
  <c r="D53" i="81"/>
  <c r="J53" i="81" s="1"/>
  <c r="BE34" i="81"/>
  <c r="D54" i="81" s="1"/>
  <c r="J54" i="81" s="1"/>
  <c r="D50" i="81"/>
  <c r="J50" i="81" s="1"/>
  <c r="J69" i="81" s="1"/>
  <c r="AM34" i="81"/>
  <c r="D86" i="81" s="1"/>
  <c r="I86" i="81" s="1"/>
  <c r="I96" i="81" s="1"/>
  <c r="AX30" i="81"/>
  <c r="AX29" i="81"/>
  <c r="AX33" i="81" s="1"/>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C4" i="76"/>
  <c r="B4" i="76" s="1"/>
  <c r="B10" i="76" s="1"/>
  <c r="B5" i="76"/>
  <c r="C8" i="76"/>
  <c r="C10" i="76"/>
  <c r="AX34" i="81" l="1"/>
  <c r="D51" i="81"/>
  <c r="J51" i="81" s="1"/>
  <c r="E3" i="74"/>
  <c r="B3" i="74"/>
  <c r="P5" i="57"/>
  <c r="E5" i="84" s="1"/>
  <c r="N8" i="57"/>
  <c r="O9" i="57"/>
  <c r="Q9" i="57"/>
  <c r="O10" i="57"/>
  <c r="Q10" i="57"/>
  <c r="O11" i="57"/>
  <c r="Q11" i="57"/>
  <c r="O12" i="57"/>
  <c r="Q12" i="57"/>
  <c r="O13" i="57"/>
  <c r="Q13" i="57"/>
  <c r="O14" i="57"/>
  <c r="Q14" i="57"/>
  <c r="O15" i="57"/>
  <c r="Q15" i="57"/>
  <c r="O16" i="57"/>
  <c r="Q16" i="57"/>
  <c r="O17" i="57"/>
  <c r="Q17" i="57"/>
  <c r="N18" i="57"/>
  <c r="O18" i="57"/>
  <c r="Q18" i="57"/>
  <c r="O19" i="57"/>
  <c r="Q19" i="57"/>
  <c r="O20" i="57"/>
  <c r="Q20" i="57"/>
  <c r="O21" i="57"/>
  <c r="N21" i="57" s="1"/>
  <c r="Q21" i="57"/>
  <c r="P21" i="57" s="1"/>
  <c r="O22" i="57"/>
  <c r="N22" i="57" s="1"/>
  <c r="Q22" i="57"/>
  <c r="P22" i="57" s="1"/>
  <c r="O23" i="57"/>
  <c r="N23" i="57" s="1"/>
  <c r="H23" i="57" s="1"/>
  <c r="Q23" i="57"/>
  <c r="P23" i="57" s="1"/>
  <c r="O24" i="57"/>
  <c r="N24" i="57" s="1"/>
  <c r="H24" i="57" s="1"/>
  <c r="Q24" i="57"/>
  <c r="P24" i="57" s="1"/>
  <c r="O25" i="57"/>
  <c r="N25" i="57" s="1"/>
  <c r="H25" i="57" s="1"/>
  <c r="Q25" i="57"/>
  <c r="P25" i="57" s="1"/>
  <c r="C3" i="44"/>
  <c r="E3" i="44"/>
  <c r="G3" i="44" s="1"/>
  <c r="H3" i="44"/>
  <c r="C5" i="44"/>
  <c r="B5" i="44"/>
  <c r="D5" i="44"/>
  <c r="C8" i="44"/>
  <c r="C11" i="44"/>
  <c r="E9" i="44"/>
  <c r="E8" i="44" s="1"/>
  <c r="B10" i="44"/>
  <c r="D10" i="44"/>
  <c r="B11" i="44"/>
  <c r="D11" i="44"/>
  <c r="I22" i="57" l="1"/>
  <c r="I21" i="57"/>
  <c r="N14" i="57"/>
  <c r="N9" i="57"/>
  <c r="N15" i="57"/>
  <c r="N13" i="57"/>
  <c r="N10" i="57"/>
  <c r="P7" i="57"/>
  <c r="E7" i="84" s="1"/>
  <c r="N7" i="57"/>
  <c r="N6" i="57"/>
  <c r="P10" i="57"/>
  <c r="E10" i="84" s="1"/>
  <c r="P11" i="57"/>
  <c r="E11" i="84" s="1"/>
  <c r="N11" i="57"/>
  <c r="N5" i="57"/>
  <c r="P18" i="57"/>
  <c r="N17" i="57"/>
  <c r="P9" i="57"/>
  <c r="E9" i="84" s="1"/>
  <c r="P14" i="57"/>
  <c r="P13" i="57"/>
  <c r="E13" i="84" s="1"/>
  <c r="P8" i="57"/>
  <c r="E8" i="84" s="1"/>
  <c r="N19" i="57"/>
  <c r="P17" i="57"/>
  <c r="E17" i="84" s="1"/>
  <c r="N16" i="57"/>
  <c r="P20" i="57"/>
  <c r="E20" i="84" s="1"/>
  <c r="P15" i="57"/>
  <c r="P12" i="57"/>
  <c r="E12" i="84" s="1"/>
  <c r="P6" i="57"/>
  <c r="E6" i="84" s="1"/>
  <c r="D13" i="44"/>
  <c r="C3" i="74"/>
  <c r="D3" i="74" s="1"/>
  <c r="I25" i="57"/>
  <c r="I23" i="57"/>
  <c r="H22" i="57"/>
  <c r="H21" i="57"/>
  <c r="I24" i="57"/>
  <c r="N20" i="57"/>
  <c r="P16" i="57"/>
  <c r="N12" i="57"/>
  <c r="P19" i="57"/>
  <c r="G5" i="44"/>
  <c r="H5" i="44"/>
  <c r="E10" i="44"/>
  <c r="E11" i="44"/>
  <c r="C10" i="44"/>
  <c r="H4" i="44"/>
  <c r="G4" i="44"/>
  <c r="E18" i="84" l="1"/>
  <c r="E19" i="84"/>
  <c r="E16" i="84"/>
  <c r="E15" i="84"/>
  <c r="E14" i="84"/>
  <c r="B3" i="21" l="1"/>
  <c r="B4" i="21"/>
  <c r="C4" i="21" s="1"/>
  <c r="P4" i="15"/>
  <c r="P5" i="15"/>
  <c r="P7" i="15"/>
  <c r="P8" i="15"/>
  <c r="P9" i="15"/>
  <c r="P11" i="15"/>
  <c r="P12" i="15"/>
  <c r="P13" i="15"/>
  <c r="P15" i="15"/>
  <c r="P16" i="15"/>
  <c r="P17" i="15"/>
  <c r="P18" i="15"/>
  <c r="P19" i="15"/>
  <c r="P20" i="15"/>
  <c r="P21" i="15"/>
  <c r="P23" i="15"/>
  <c r="P24" i="15"/>
  <c r="P25" i="15"/>
  <c r="P27" i="15"/>
  <c r="P28" i="15"/>
  <c r="P29" i="15"/>
  <c r="P31" i="15"/>
  <c r="P32" i="15"/>
  <c r="P33" i="15"/>
  <c r="P34" i="15"/>
  <c r="P35" i="15"/>
  <c r="P36" i="15"/>
  <c r="P37" i="15"/>
  <c r="P39" i="15"/>
  <c r="P40" i="15"/>
  <c r="P41" i="15"/>
  <c r="P43" i="15"/>
  <c r="P44" i="15"/>
  <c r="P45" i="15"/>
  <c r="P47" i="15"/>
  <c r="P48" i="15"/>
  <c r="P49" i="15"/>
  <c r="P50" i="15"/>
  <c r="P51" i="15"/>
  <c r="P52" i="15"/>
  <c r="P53" i="15"/>
  <c r="P55" i="15"/>
  <c r="P56" i="15"/>
  <c r="P57" i="15"/>
  <c r="P58" i="15"/>
  <c r="P59" i="15"/>
  <c r="O4" i="15"/>
  <c r="O6" i="15"/>
  <c r="O7" i="15"/>
  <c r="O8" i="15"/>
  <c r="O9" i="15"/>
  <c r="O10" i="15"/>
  <c r="O11" i="15"/>
  <c r="O12" i="15"/>
  <c r="O14" i="15"/>
  <c r="O15" i="15"/>
  <c r="O16" i="15"/>
  <c r="O17" i="15"/>
  <c r="O18" i="15"/>
  <c r="O19" i="15"/>
  <c r="O20" i="15"/>
  <c r="O22" i="15"/>
  <c r="O23" i="15"/>
  <c r="O24" i="15"/>
  <c r="O25" i="15"/>
  <c r="O26" i="15"/>
  <c r="O27" i="15"/>
  <c r="O28" i="15"/>
  <c r="O30" i="15"/>
  <c r="O31" i="15"/>
  <c r="O32" i="15"/>
  <c r="O33" i="15"/>
  <c r="O34" i="15"/>
  <c r="O35" i="15"/>
  <c r="O36" i="15"/>
  <c r="O38" i="15"/>
  <c r="O39" i="15"/>
  <c r="O40" i="15"/>
  <c r="O41" i="15"/>
  <c r="O42" i="15"/>
  <c r="O43" i="15"/>
  <c r="O44" i="15"/>
  <c r="O46" i="15"/>
  <c r="O47" i="15"/>
  <c r="O48" i="15"/>
  <c r="O49" i="15"/>
  <c r="O50" i="15"/>
  <c r="O51" i="15"/>
  <c r="O52" i="15"/>
  <c r="O54" i="15"/>
  <c r="O55" i="15"/>
  <c r="O56" i="15"/>
  <c r="O57" i="15"/>
  <c r="O58" i="15"/>
  <c r="O59" i="15"/>
  <c r="O60" i="15"/>
  <c r="O3" i="15"/>
  <c r="I60" i="15"/>
  <c r="M6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Z21" i="32"/>
  <c r="AD21" i="32" s="1"/>
  <c r="U21" i="32"/>
  <c r="X21" i="32" s="1"/>
  <c r="C5"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4" i="36"/>
  <c r="F6" i="34"/>
  <c r="E10" i="34"/>
  <c r="B7" i="34"/>
  <c r="B4" i="31"/>
  <c r="F7" i="34"/>
  <c r="F5" i="34"/>
  <c r="B6" i="34"/>
  <c r="B4" i="34"/>
  <c r="E21" i="32"/>
  <c r="N21" i="32"/>
  <c r="N5" i="32"/>
  <c r="B4" i="32"/>
  <c r="N3" i="32"/>
  <c r="M6" i="32"/>
  <c r="M7" i="32"/>
  <c r="M8" i="32"/>
  <c r="M9" i="32"/>
  <c r="M11" i="32"/>
  <c r="M13" i="32"/>
  <c r="M14" i="32"/>
  <c r="M15" i="32"/>
  <c r="M16" i="32"/>
  <c r="M17" i="32"/>
  <c r="M22" i="32"/>
  <c r="M25" i="32"/>
  <c r="R6" i="32"/>
  <c r="R11" i="32"/>
  <c r="R13" i="32"/>
  <c r="R14" i="32"/>
  <c r="R15" i="32"/>
  <c r="R16" i="32"/>
  <c r="R18" i="32"/>
  <c r="R20" i="32"/>
  <c r="R22" i="32"/>
  <c r="R25" i="32"/>
  <c r="C3" i="21"/>
  <c r="Q31" i="36"/>
  <c r="D3" i="21"/>
  <c r="M7" i="15"/>
  <c r="I8" i="15"/>
  <c r="I9" i="15"/>
  <c r="I10" i="15"/>
  <c r="T11" i="15"/>
  <c r="T12" i="15"/>
  <c r="M13" i="15"/>
  <c r="T15" i="15"/>
  <c r="I17" i="15"/>
  <c r="T17" i="15"/>
  <c r="I18" i="15"/>
  <c r="M19" i="15"/>
  <c r="M20" i="15"/>
  <c r="M24" i="15"/>
  <c r="J24" i="15"/>
  <c r="I24" i="15"/>
  <c r="U24" i="15" s="1"/>
  <c r="K24" i="15"/>
  <c r="L24" i="15"/>
  <c r="T28" i="15"/>
  <c r="K29" i="15"/>
  <c r="T32" i="15"/>
  <c r="I34" i="15"/>
  <c r="U34" i="15" s="1"/>
  <c r="T34" i="15"/>
  <c r="T35" i="15"/>
  <c r="T37" i="15"/>
  <c r="T38" i="15"/>
  <c r="T39" i="15"/>
  <c r="T40" i="15"/>
  <c r="T41" i="15"/>
  <c r="T43" i="15"/>
  <c r="M46" i="15"/>
  <c r="I48" i="15"/>
  <c r="U48" i="15" s="1"/>
  <c r="J48" i="15"/>
  <c r="T50" i="15"/>
  <c r="T51" i="15"/>
  <c r="K51" i="15"/>
  <c r="K52" i="15"/>
  <c r="T53" i="15"/>
  <c r="T55" i="15"/>
  <c r="K55" i="15"/>
  <c r="M57" i="15"/>
  <c r="T58" i="15"/>
  <c r="M58" i="15"/>
  <c r="M59" i="15"/>
  <c r="U59" i="15" s="1"/>
  <c r="M3" i="15"/>
  <c r="D5" i="11"/>
  <c r="D6" i="11"/>
  <c r="H6" i="11" s="1"/>
  <c r="D7" i="11"/>
  <c r="J10" i="11"/>
  <c r="D10" i="11"/>
  <c r="D11" i="11"/>
  <c r="H11" i="11" s="1"/>
  <c r="R11" i="11" s="1"/>
  <c r="M12" i="11"/>
  <c r="D13" i="11"/>
  <c r="D15" i="11"/>
  <c r="D16" i="11"/>
  <c r="D17" i="11"/>
  <c r="D18" i="11"/>
  <c r="O18" i="11" s="1"/>
  <c r="D19" i="11"/>
  <c r="D21" i="11"/>
  <c r="D22" i="11"/>
  <c r="D23" i="11"/>
  <c r="J24" i="11"/>
  <c r="D24" i="11"/>
  <c r="O24" i="11"/>
  <c r="D25" i="11"/>
  <c r="D26" i="11"/>
  <c r="O26" i="11" s="1"/>
  <c r="D27" i="11"/>
  <c r="D28" i="11"/>
  <c r="O28" i="11" s="1"/>
  <c r="H31" i="11"/>
  <c r="D31" i="11"/>
  <c r="D32" i="11"/>
  <c r="O32" i="11" s="1"/>
  <c r="L33" i="11"/>
  <c r="D33" i="11"/>
  <c r="H35" i="11"/>
  <c r="N35" i="11" s="1"/>
  <c r="D35" i="11"/>
  <c r="H36" i="11"/>
  <c r="N36" i="11" s="1"/>
  <c r="J36" i="11"/>
  <c r="D36" i="11"/>
  <c r="D37" i="11"/>
  <c r="D38" i="11"/>
  <c r="O38" i="11" s="1"/>
  <c r="L38" i="11"/>
  <c r="D39" i="11"/>
  <c r="L40" i="11"/>
  <c r="D41" i="11"/>
  <c r="O41" i="11"/>
  <c r="H43" i="11"/>
  <c r="D43" i="11"/>
  <c r="D45" i="11"/>
  <c r="L46" i="11"/>
  <c r="D46" i="11"/>
  <c r="O46" i="11" s="1"/>
  <c r="J47" i="11"/>
  <c r="D47" i="11"/>
  <c r="M47" i="11"/>
  <c r="H48" i="11"/>
  <c r="D48" i="11"/>
  <c r="D49" i="11"/>
  <c r="D50" i="11"/>
  <c r="D52" i="11"/>
  <c r="D53" i="11"/>
  <c r="D55" i="11"/>
  <c r="O55" i="11"/>
  <c r="D56" i="11"/>
  <c r="H56" i="11"/>
  <c r="N56" i="11" s="1"/>
  <c r="D57" i="11"/>
  <c r="D58" i="11"/>
  <c r="D59" i="11"/>
  <c r="Q4" i="11"/>
  <c r="Q5" i="11"/>
  <c r="Q6" i="11"/>
  <c r="Q11" i="11"/>
  <c r="Q13" i="11"/>
  <c r="Q14" i="11"/>
  <c r="Q16" i="11"/>
  <c r="Q20" i="11"/>
  <c r="Q21" i="11"/>
  <c r="Q22" i="11"/>
  <c r="Q24" i="11"/>
  <c r="Q25" i="11"/>
  <c r="Q27" i="11"/>
  <c r="Q31" i="11"/>
  <c r="Q32" i="11"/>
  <c r="Q34" i="11"/>
  <c r="Q35" i="11"/>
  <c r="Q36" i="11"/>
  <c r="Q37" i="11"/>
  <c r="Q38" i="11"/>
  <c r="Q39" i="11"/>
  <c r="Q40" i="11"/>
  <c r="Q42" i="11"/>
  <c r="Q43" i="11"/>
  <c r="Q44" i="11"/>
  <c r="Q46" i="11"/>
  <c r="Q47" i="11"/>
  <c r="Q48" i="11"/>
  <c r="Q51" i="11"/>
  <c r="Q54" i="11"/>
  <c r="Q55" i="11"/>
  <c r="Q56" i="11"/>
  <c r="Q59" i="11"/>
  <c r="Q3" i="11"/>
  <c r="I4" i="15"/>
  <c r="M4" i="15"/>
  <c r="I5" i="15"/>
  <c r="K5" i="15"/>
  <c r="L5" i="15"/>
  <c r="M5" i="15"/>
  <c r="M6" i="15"/>
  <c r="I7" i="15"/>
  <c r="J7" i="15"/>
  <c r="K7" i="15"/>
  <c r="L7" i="15"/>
  <c r="J9" i="15"/>
  <c r="K9" i="15"/>
  <c r="M9" i="15"/>
  <c r="J10" i="15"/>
  <c r="K10" i="15"/>
  <c r="M10" i="15"/>
  <c r="I11" i="15"/>
  <c r="J11" i="15"/>
  <c r="K11" i="15"/>
  <c r="L11" i="15"/>
  <c r="M11" i="15"/>
  <c r="U11" i="15"/>
  <c r="I12" i="15"/>
  <c r="J12" i="15"/>
  <c r="K12" i="15"/>
  <c r="L12" i="15"/>
  <c r="U12" i="15" s="1"/>
  <c r="M12" i="15"/>
  <c r="I13" i="15"/>
  <c r="J13" i="15"/>
  <c r="K13" i="15"/>
  <c r="L13" i="15"/>
  <c r="I14" i="15"/>
  <c r="J14" i="15"/>
  <c r="M14" i="15"/>
  <c r="I15" i="15"/>
  <c r="J15" i="15"/>
  <c r="K15" i="15"/>
  <c r="U15" i="15" s="1"/>
  <c r="L15" i="15"/>
  <c r="M15" i="15"/>
  <c r="I16" i="15"/>
  <c r="J16" i="15"/>
  <c r="K16" i="15"/>
  <c r="L16" i="15"/>
  <c r="M16" i="15"/>
  <c r="J17" i="15"/>
  <c r="K17" i="15"/>
  <c r="L17" i="15"/>
  <c r="U17" i="15" s="1"/>
  <c r="M17" i="15"/>
  <c r="J18" i="15"/>
  <c r="K18" i="15"/>
  <c r="L18" i="15"/>
  <c r="U18" i="15" s="1"/>
  <c r="M18" i="15"/>
  <c r="I19" i="15"/>
  <c r="J19" i="15"/>
  <c r="K19" i="15"/>
  <c r="U19" i="15" s="1"/>
  <c r="L19" i="15"/>
  <c r="I20" i="15"/>
  <c r="I21" i="15"/>
  <c r="K21" i="15"/>
  <c r="L21" i="15"/>
  <c r="M21" i="15"/>
  <c r="I22" i="15"/>
  <c r="J22" i="15"/>
  <c r="K22" i="15"/>
  <c r="M22" i="15"/>
  <c r="J23" i="15"/>
  <c r="K23" i="15"/>
  <c r="L23" i="15"/>
  <c r="M23" i="15"/>
  <c r="I25" i="15"/>
  <c r="J25" i="15"/>
  <c r="L25" i="15"/>
  <c r="M25" i="15"/>
  <c r="I26" i="15"/>
  <c r="J26" i="15"/>
  <c r="M26" i="15"/>
  <c r="I27" i="15"/>
  <c r="J27" i="15"/>
  <c r="L27" i="15"/>
  <c r="M27" i="15"/>
  <c r="I28" i="15"/>
  <c r="J28" i="15"/>
  <c r="K28" i="15"/>
  <c r="L28" i="15"/>
  <c r="M28" i="15"/>
  <c r="I29" i="15"/>
  <c r="L29" i="15"/>
  <c r="M29" i="15"/>
  <c r="I30" i="15"/>
  <c r="J30" i="15"/>
  <c r="M30" i="15"/>
  <c r="I31" i="15"/>
  <c r="J31" i="15"/>
  <c r="L31" i="15"/>
  <c r="M31" i="15"/>
  <c r="I32" i="15"/>
  <c r="J32" i="15"/>
  <c r="K32" i="15"/>
  <c r="L32" i="15"/>
  <c r="M32" i="15"/>
  <c r="I33" i="15"/>
  <c r="J33" i="15"/>
  <c r="L33" i="15"/>
  <c r="M33" i="15"/>
  <c r="J34" i="15"/>
  <c r="K34" i="15"/>
  <c r="L34" i="15"/>
  <c r="M34" i="15"/>
  <c r="I35" i="15"/>
  <c r="J35" i="15"/>
  <c r="K35" i="15"/>
  <c r="U35" i="15" s="1"/>
  <c r="L35" i="15"/>
  <c r="M35" i="15"/>
  <c r="I36" i="15"/>
  <c r="L36" i="15"/>
  <c r="I37" i="15"/>
  <c r="K37" i="15"/>
  <c r="L37" i="15"/>
  <c r="M37" i="15"/>
  <c r="I38" i="15"/>
  <c r="J38" i="15"/>
  <c r="K38" i="15"/>
  <c r="M38" i="15"/>
  <c r="I39" i="15"/>
  <c r="J39" i="15"/>
  <c r="K39" i="15"/>
  <c r="L39" i="15"/>
  <c r="U39" i="15" s="1"/>
  <c r="M39" i="15"/>
  <c r="I40" i="15"/>
  <c r="J40" i="15"/>
  <c r="K40" i="15"/>
  <c r="U40" i="15" s="1"/>
  <c r="L40" i="15"/>
  <c r="M40" i="15"/>
  <c r="I41" i="15"/>
  <c r="J41" i="15"/>
  <c r="U41" i="15" s="1"/>
  <c r="K41" i="15"/>
  <c r="L41" i="15"/>
  <c r="M41" i="15"/>
  <c r="I42" i="15"/>
  <c r="J42" i="15"/>
  <c r="K42" i="15"/>
  <c r="M42" i="15"/>
  <c r="I43" i="15"/>
  <c r="J43" i="15"/>
  <c r="K43" i="15"/>
  <c r="L43" i="15"/>
  <c r="M43" i="15"/>
  <c r="I44" i="15"/>
  <c r="L44" i="15"/>
  <c r="M44" i="15"/>
  <c r="I45" i="15"/>
  <c r="K45" i="15"/>
  <c r="L45" i="15"/>
  <c r="M45" i="15"/>
  <c r="I46" i="15"/>
  <c r="J46" i="15"/>
  <c r="K46" i="15"/>
  <c r="I47" i="15"/>
  <c r="J47" i="15"/>
  <c r="K47" i="15"/>
  <c r="L47" i="15"/>
  <c r="M47" i="15"/>
  <c r="U47" i="15"/>
  <c r="K48" i="15"/>
  <c r="L48" i="15"/>
  <c r="M48" i="15"/>
  <c r="J49" i="15"/>
  <c r="K49" i="15"/>
  <c r="L49" i="15"/>
  <c r="M49" i="15"/>
  <c r="I50" i="15"/>
  <c r="J50" i="15"/>
  <c r="K50" i="15"/>
  <c r="L50" i="15"/>
  <c r="M50" i="15"/>
  <c r="I51" i="15"/>
  <c r="J51" i="15"/>
  <c r="L51" i="15"/>
  <c r="M51" i="15"/>
  <c r="I52" i="15"/>
  <c r="J52" i="15"/>
  <c r="L52" i="15"/>
  <c r="M52" i="15"/>
  <c r="I53" i="15"/>
  <c r="K53" i="15"/>
  <c r="L53" i="15"/>
  <c r="M53" i="15"/>
  <c r="I54" i="15"/>
  <c r="J54" i="15"/>
  <c r="M54" i="15"/>
  <c r="I55" i="15"/>
  <c r="J55" i="15"/>
  <c r="L55" i="15"/>
  <c r="M55" i="15"/>
  <c r="I56" i="15"/>
  <c r="L56" i="15"/>
  <c r="M56" i="15"/>
  <c r="I57" i="15"/>
  <c r="J57" i="15"/>
  <c r="U57" i="15" s="1"/>
  <c r="K57" i="15"/>
  <c r="L57" i="15"/>
  <c r="I58" i="15"/>
  <c r="J58" i="15"/>
  <c r="K58" i="15"/>
  <c r="L58" i="15"/>
  <c r="U58" i="15" s="1"/>
  <c r="I59" i="15"/>
  <c r="J59" i="15"/>
  <c r="K59" i="15"/>
  <c r="L59" i="15"/>
  <c r="J3" i="15"/>
  <c r="K3" i="15"/>
  <c r="I3" i="15"/>
  <c r="B6" i="21"/>
  <c r="C16" i="21"/>
  <c r="J8" i="11"/>
  <c r="L9" i="11"/>
  <c r="K14" i="11"/>
  <c r="L14" i="11"/>
  <c r="M14" i="11"/>
  <c r="L16" i="11"/>
  <c r="M16" i="11"/>
  <c r="M18" i="11"/>
  <c r="J20" i="11"/>
  <c r="J22" i="11"/>
  <c r="J30" i="11"/>
  <c r="J34" i="11"/>
  <c r="L34" i="11"/>
  <c r="L35" i="11"/>
  <c r="L36" i="11"/>
  <c r="J38" i="11"/>
  <c r="J40" i="11"/>
  <c r="L44" i="11"/>
  <c r="J48" i="11"/>
  <c r="L48" i="11"/>
  <c r="L49" i="11"/>
  <c r="L54" i="11"/>
  <c r="O10" i="11"/>
  <c r="O16" i="11"/>
  <c r="O35" i="11"/>
  <c r="O36" i="11"/>
  <c r="O39" i="11"/>
  <c r="O48" i="11"/>
  <c r="D4" i="9"/>
  <c r="E4" i="9"/>
  <c r="C4" i="9"/>
  <c r="B4" i="9"/>
  <c r="V121" i="5"/>
  <c r="V124" i="5"/>
  <c r="V120" i="5"/>
  <c r="L111" i="5"/>
  <c r="D111" i="5"/>
  <c r="T110" i="5"/>
  <c r="L110" i="5"/>
  <c r="D110" i="5"/>
  <c r="T109" i="5"/>
  <c r="L109" i="5"/>
  <c r="D109" i="5"/>
  <c r="T108" i="5"/>
  <c r="AK108" i="5"/>
  <c r="K55" i="4" s="1"/>
  <c r="M55" i="4"/>
  <c r="L108" i="5"/>
  <c r="D108" i="5"/>
  <c r="AK104" i="5"/>
  <c r="K51" i="4"/>
  <c r="M51" i="4" s="1"/>
  <c r="AK100" i="5"/>
  <c r="K47" i="4" s="1"/>
  <c r="M47" i="4" s="1"/>
  <c r="AK96" i="5"/>
  <c r="K43" i="4"/>
  <c r="M43" i="4" s="1"/>
  <c r="AK92" i="5"/>
  <c r="K39" i="4" s="1"/>
  <c r="M39" i="4" s="1"/>
  <c r="AK88" i="5"/>
  <c r="K35" i="4"/>
  <c r="M35" i="4" s="1"/>
  <c r="AK85" i="5"/>
  <c r="K32" i="4" s="1"/>
  <c r="M32" i="4" s="1"/>
  <c r="AK83" i="5"/>
  <c r="K30" i="4"/>
  <c r="M30" i="4" s="1"/>
  <c r="AK81" i="5"/>
  <c r="K28" i="4" s="1"/>
  <c r="M28" i="4" s="1"/>
  <c r="AK79" i="5"/>
  <c r="K26" i="4"/>
  <c r="M26" i="4" s="1"/>
  <c r="AK75" i="5"/>
  <c r="K22" i="4" s="1"/>
  <c r="M22" i="4"/>
  <c r="AK71" i="5"/>
  <c r="K18" i="4" s="1"/>
  <c r="M18" i="4" s="1"/>
  <c r="AK67" i="5"/>
  <c r="K14" i="4" s="1"/>
  <c r="M14" i="4" s="1"/>
  <c r="AK63" i="5"/>
  <c r="K10" i="4"/>
  <c r="M10" i="4" s="1"/>
  <c r="AK57" i="5"/>
  <c r="AK55" i="5"/>
  <c r="AK50" i="5"/>
  <c r="AK46" i="5"/>
  <c r="AK42" i="5"/>
  <c r="AK38" i="5"/>
  <c r="AK34" i="5"/>
  <c r="AK30" i="5"/>
  <c r="AK26" i="5"/>
  <c r="AK15" i="5"/>
  <c r="AK10" i="5"/>
  <c r="AK19" i="5"/>
  <c r="AK21" i="5"/>
  <c r="AK27" i="5"/>
  <c r="AK11" i="5"/>
  <c r="AK13" i="5"/>
  <c r="AK12" i="5"/>
  <c r="AK14" i="5"/>
  <c r="AK17" i="5"/>
  <c r="AK23" i="5"/>
  <c r="AK25" i="5"/>
  <c r="AK20" i="5"/>
  <c r="AK59" i="5"/>
  <c r="K6" i="4" s="1"/>
  <c r="M6" i="4" s="1"/>
  <c r="AK31" i="5"/>
  <c r="AK35" i="5"/>
  <c r="AK39" i="5"/>
  <c r="AK43" i="5"/>
  <c r="AK47" i="5"/>
  <c r="AK51" i="5"/>
  <c r="AK18" i="5"/>
  <c r="AK16" i="5"/>
  <c r="AK24" i="5"/>
  <c r="AK28" i="5"/>
  <c r="AK32" i="5"/>
  <c r="AK36" i="5"/>
  <c r="AK40" i="5"/>
  <c r="AK44" i="5"/>
  <c r="AK48" i="5"/>
  <c r="AK53" i="5"/>
  <c r="AK22" i="5"/>
  <c r="AK29" i="5"/>
  <c r="AK33" i="5"/>
  <c r="AK37" i="5"/>
  <c r="AK41" i="5"/>
  <c r="AK45" i="5"/>
  <c r="AK49" i="5"/>
  <c r="AK56" i="5"/>
  <c r="AK62" i="5"/>
  <c r="K9" i="4"/>
  <c r="M9" i="4" s="1"/>
  <c r="AK66" i="5"/>
  <c r="K13" i="4" s="1"/>
  <c r="M13" i="4"/>
  <c r="AK70" i="5"/>
  <c r="K17" i="4"/>
  <c r="M17" i="4" s="1"/>
  <c r="AK74" i="5"/>
  <c r="K21" i="4" s="1"/>
  <c r="M21" i="4" s="1"/>
  <c r="AK78" i="5"/>
  <c r="K25" i="4"/>
  <c r="M25" i="4" s="1"/>
  <c r="AK54" i="5"/>
  <c r="AK52" i="5"/>
  <c r="AK60" i="5"/>
  <c r="K7" i="4" s="1"/>
  <c r="M7" i="4" s="1"/>
  <c r="AK64" i="5"/>
  <c r="K11" i="4"/>
  <c r="M11" i="4" s="1"/>
  <c r="AK68" i="5"/>
  <c r="K15" i="4"/>
  <c r="M15" i="4"/>
  <c r="AK72" i="5"/>
  <c r="K19" i="4"/>
  <c r="M19" i="4"/>
  <c r="AK76" i="5"/>
  <c r="K23" i="4" s="1"/>
  <c r="M23" i="4" s="1"/>
  <c r="AK58" i="5"/>
  <c r="AK61" i="5"/>
  <c r="K8" i="4" s="1"/>
  <c r="M8" i="4" s="1"/>
  <c r="AK65" i="5"/>
  <c r="K12" i="4"/>
  <c r="M12" i="4" s="1"/>
  <c r="AK69" i="5"/>
  <c r="K16" i="4"/>
  <c r="M16" i="4"/>
  <c r="AK73" i="5"/>
  <c r="K20" i="4" s="1"/>
  <c r="M20" i="4" s="1"/>
  <c r="AK77" i="5"/>
  <c r="K24" i="4"/>
  <c r="M24" i="4" s="1"/>
  <c r="AK82" i="5"/>
  <c r="K29" i="4"/>
  <c r="M29" i="4"/>
  <c r="AK87" i="5"/>
  <c r="K34" i="4" s="1"/>
  <c r="M34" i="4" s="1"/>
  <c r="AK89" i="5"/>
  <c r="K36" i="4" s="1"/>
  <c r="M36" i="4" s="1"/>
  <c r="AK93" i="5"/>
  <c r="K40" i="4"/>
  <c r="M40" i="4" s="1"/>
  <c r="AK97" i="5"/>
  <c r="K44" i="4"/>
  <c r="M44" i="4"/>
  <c r="AK101" i="5"/>
  <c r="K48" i="4" s="1"/>
  <c r="M48" i="4" s="1"/>
  <c r="AK105" i="5"/>
  <c r="K52" i="4" s="1"/>
  <c r="M52" i="4" s="1"/>
  <c r="AK80" i="5"/>
  <c r="K27" i="4"/>
  <c r="M27" i="4" s="1"/>
  <c r="AK86" i="5"/>
  <c r="K33" i="4"/>
  <c r="M33" i="4"/>
  <c r="AK90" i="5"/>
  <c r="K37" i="4" s="1"/>
  <c r="M37" i="4" s="1"/>
  <c r="AK94" i="5"/>
  <c r="K41" i="4" s="1"/>
  <c r="M41" i="4" s="1"/>
  <c r="AK98" i="5"/>
  <c r="K45" i="4"/>
  <c r="M45" i="4" s="1"/>
  <c r="AK102" i="5"/>
  <c r="K49" i="4"/>
  <c r="M49" i="4"/>
  <c r="AK106" i="5"/>
  <c r="K53" i="4" s="1"/>
  <c r="M53" i="4" s="1"/>
  <c r="V127" i="5"/>
  <c r="AK91" i="5"/>
  <c r="K38" i="4" s="1"/>
  <c r="M38" i="4" s="1"/>
  <c r="AK95" i="5"/>
  <c r="K42" i="4" s="1"/>
  <c r="M42" i="4" s="1"/>
  <c r="AK99" i="5"/>
  <c r="K46" i="4"/>
  <c r="M46" i="4" s="1"/>
  <c r="AK103" i="5"/>
  <c r="K50" i="4"/>
  <c r="M50" i="4"/>
  <c r="AK107" i="5"/>
  <c r="K54" i="4" s="1"/>
  <c r="M54" i="4" s="1"/>
  <c r="AK110" i="5"/>
  <c r="K57" i="4" s="1"/>
  <c r="M57" i="4" s="1"/>
  <c r="V129" i="5"/>
  <c r="AK84" i="5"/>
  <c r="K31" i="4" s="1"/>
  <c r="M31" i="4" s="1"/>
  <c r="AK109" i="5"/>
  <c r="K56" i="4"/>
  <c r="M56" i="4" s="1"/>
  <c r="V122" i="5"/>
  <c r="V126" i="5"/>
  <c r="V123" i="5"/>
  <c r="T111" i="5"/>
  <c r="V125" i="5" s="1"/>
  <c r="F41" i="4"/>
  <c r="F53" i="4"/>
  <c r="F6" i="4"/>
  <c r="F11" i="4"/>
  <c r="F33" i="4"/>
  <c r="F9" i="4"/>
  <c r="V128" i="5"/>
  <c r="AK111" i="5"/>
  <c r="K58" i="4"/>
  <c r="M58" i="4"/>
  <c r="U50" i="15"/>
  <c r="U28" i="15"/>
  <c r="F61" i="4"/>
  <c r="F57" i="4"/>
  <c r="F49" i="4"/>
  <c r="F45" i="4"/>
  <c r="F37" i="4"/>
  <c r="F29" i="4"/>
  <c r="F25" i="4"/>
  <c r="F21" i="4"/>
  <c r="F17" i="4"/>
  <c r="F13" i="4"/>
  <c r="F7" i="4"/>
  <c r="K24" i="11"/>
  <c r="L24" i="11"/>
  <c r="M24" i="11"/>
  <c r="F62" i="4"/>
  <c r="F58" i="4"/>
  <c r="F54" i="4"/>
  <c r="F60" i="4"/>
  <c r="F59" i="4"/>
  <c r="F56" i="4"/>
  <c r="F55" i="4"/>
  <c r="F52" i="4"/>
  <c r="F50" i="4"/>
  <c r="F48" i="4"/>
  <c r="F47" i="4"/>
  <c r="F46" i="4"/>
  <c r="F44" i="4"/>
  <c r="F43" i="4"/>
  <c r="F42" i="4"/>
  <c r="F40" i="4"/>
  <c r="F39" i="4"/>
  <c r="F38" i="4"/>
  <c r="F36" i="4"/>
  <c r="F35" i="4"/>
  <c r="F34" i="4"/>
  <c r="F32" i="4"/>
  <c r="F31" i="4"/>
  <c r="F30" i="4"/>
  <c r="F28" i="4"/>
  <c r="F27" i="4"/>
  <c r="F26" i="4"/>
  <c r="F24" i="4"/>
  <c r="F23" i="4"/>
  <c r="F22" i="4"/>
  <c r="F20" i="4"/>
  <c r="F19" i="4"/>
  <c r="F18" i="4"/>
  <c r="F16" i="4"/>
  <c r="F15" i="4"/>
  <c r="F14" i="4"/>
  <c r="F12" i="4"/>
  <c r="F10" i="4"/>
  <c r="F8" i="4"/>
  <c r="F51" i="4"/>
  <c r="M3" i="11"/>
  <c r="K58" i="11"/>
  <c r="S58" i="11" s="1"/>
  <c r="O57" i="11"/>
  <c r="K42" i="11"/>
  <c r="L17" i="11"/>
  <c r="K6" i="11"/>
  <c r="J6" i="11"/>
  <c r="L6" i="11"/>
  <c r="S6" i="11" s="1"/>
  <c r="M6" i="11"/>
  <c r="N6" i="11"/>
  <c r="O50" i="11"/>
  <c r="O23" i="11"/>
  <c r="L3" i="11"/>
  <c r="M59" i="11"/>
  <c r="J58" i="11"/>
  <c r="M53" i="11"/>
  <c r="K52" i="11"/>
  <c r="J52" i="11"/>
  <c r="M52" i="11"/>
  <c r="M45" i="11"/>
  <c r="J44" i="11"/>
  <c r="M44" i="11"/>
  <c r="L43" i="11"/>
  <c r="J42" i="11"/>
  <c r="L27" i="11"/>
  <c r="S27" i="11" s="1"/>
  <c r="K10" i="11"/>
  <c r="O59" i="11"/>
  <c r="O27" i="11"/>
  <c r="O6" i="11"/>
  <c r="L57" i="11"/>
  <c r="M55" i="11"/>
  <c r="K54" i="11"/>
  <c r="K46" i="11"/>
  <c r="L45" i="11"/>
  <c r="L37" i="11"/>
  <c r="L21" i="11"/>
  <c r="L5" i="11"/>
  <c r="O58" i="11"/>
  <c r="O52" i="11"/>
  <c r="O47" i="11"/>
  <c r="O17" i="11"/>
  <c r="J3" i="11"/>
  <c r="L58" i="11"/>
  <c r="M57" i="11"/>
  <c r="O56" i="11"/>
  <c r="K56" i="11"/>
  <c r="J56" i="11"/>
  <c r="L56" i="11"/>
  <c r="M56" i="11"/>
  <c r="S56" i="11"/>
  <c r="L55" i="11"/>
  <c r="M49" i="11"/>
  <c r="K48" i="11"/>
  <c r="M48" i="11"/>
  <c r="L47" i="11"/>
  <c r="J46" i="11"/>
  <c r="M43" i="11"/>
  <c r="L42" i="11"/>
  <c r="M41" i="11"/>
  <c r="L39" i="11"/>
  <c r="L31" i="11"/>
  <c r="M17" i="11"/>
  <c r="J59" i="11"/>
  <c r="K59" i="11"/>
  <c r="L32" i="11"/>
  <c r="L30" i="11"/>
  <c r="L26" i="11"/>
  <c r="L22" i="11"/>
  <c r="K22" i="11"/>
  <c r="M22" i="11"/>
  <c r="L20" i="11"/>
  <c r="K16" i="11"/>
  <c r="K12" i="11"/>
  <c r="J9" i="11"/>
  <c r="K9" i="11"/>
  <c r="M9" i="11"/>
  <c r="J5" i="11"/>
  <c r="J49" i="11"/>
  <c r="J45" i="11"/>
  <c r="K45" i="11"/>
  <c r="J41" i="11"/>
  <c r="K41" i="11"/>
  <c r="J37" i="11"/>
  <c r="J33" i="11"/>
  <c r="J53" i="11"/>
  <c r="K40" i="11"/>
  <c r="M40" i="11"/>
  <c r="M39" i="11"/>
  <c r="K38" i="11"/>
  <c r="M37" i="11"/>
  <c r="K36" i="11"/>
  <c r="M36" i="11"/>
  <c r="S36" i="11"/>
  <c r="M35" i="11"/>
  <c r="K34" i="11"/>
  <c r="M33" i="11"/>
  <c r="K32" i="11"/>
  <c r="M31" i="11"/>
  <c r="K30" i="11"/>
  <c r="M30" i="11"/>
  <c r="K28" i="11"/>
  <c r="M27" i="11"/>
  <c r="K26" i="11"/>
  <c r="M26" i="11"/>
  <c r="M23" i="11"/>
  <c r="K20" i="11"/>
  <c r="M19" i="11"/>
  <c r="M8" i="11"/>
  <c r="M5" i="11"/>
  <c r="J16" i="11"/>
  <c r="J14" i="11"/>
  <c r="J12" i="11"/>
  <c r="J55" i="11"/>
  <c r="J54" i="11"/>
  <c r="L53" i="11"/>
  <c r="J51" i="11"/>
  <c r="K47" i="11"/>
  <c r="J39" i="11"/>
  <c r="J35" i="11"/>
  <c r="K35" i="11"/>
  <c r="S35" i="11"/>
  <c r="J32" i="11"/>
  <c r="M32" i="11"/>
  <c r="J57" i="11"/>
  <c r="U52" i="15"/>
  <c r="O53" i="11"/>
  <c r="O49" i="11"/>
  <c r="O45" i="11"/>
  <c r="O37" i="11"/>
  <c r="O33" i="11"/>
  <c r="O5" i="11"/>
  <c r="L59" i="11"/>
  <c r="M58" i="11"/>
  <c r="K57" i="11"/>
  <c r="K55" i="11"/>
  <c r="M54" i="11"/>
  <c r="K53" i="11"/>
  <c r="K49" i="11"/>
  <c r="M46" i="11"/>
  <c r="K43" i="11"/>
  <c r="M42" i="11"/>
  <c r="K39" i="11"/>
  <c r="M38" i="11"/>
  <c r="K37" i="11"/>
  <c r="M34" i="11"/>
  <c r="K33" i="11"/>
  <c r="N31" i="11"/>
  <c r="S31" i="11" s="1"/>
  <c r="K31" i="11"/>
  <c r="K29" i="11"/>
  <c r="J27" i="11"/>
  <c r="K27" i="11"/>
  <c r="K25" i="11"/>
  <c r="L23" i="11"/>
  <c r="K23" i="11"/>
  <c r="K21" i="11"/>
  <c r="M20" i="11"/>
  <c r="O19" i="11"/>
  <c r="K19" i="11"/>
  <c r="K17" i="11"/>
  <c r="M15" i="11"/>
  <c r="J13" i="11"/>
  <c r="S13" i="11" s="1"/>
  <c r="M11" i="11"/>
  <c r="K5" i="11"/>
  <c r="U32" i="15"/>
  <c r="U7" i="15"/>
  <c r="U55" i="15"/>
  <c r="U51" i="15"/>
  <c r="U16" i="15"/>
  <c r="O31" i="11"/>
  <c r="L51" i="11"/>
  <c r="M51" i="11"/>
  <c r="O11" i="11"/>
  <c r="O25" i="11"/>
  <c r="K15" i="11"/>
  <c r="L15" i="11"/>
  <c r="J25" i="11"/>
  <c r="S25" i="11" s="1"/>
  <c r="J23" i="11"/>
  <c r="J31" i="11"/>
  <c r="K11" i="11"/>
  <c r="L11" i="11"/>
  <c r="M21" i="11"/>
  <c r="M25" i="11"/>
  <c r="M29" i="11"/>
  <c r="S29" i="11" s="1"/>
  <c r="J21" i="11"/>
  <c r="J29" i="11"/>
  <c r="J11" i="11"/>
  <c r="N11" i="11"/>
  <c r="J17" i="11"/>
  <c r="O43" i="11"/>
  <c r="M13" i="11"/>
  <c r="L19" i="11"/>
  <c r="O15" i="11"/>
  <c r="L25" i="11"/>
  <c r="K13" i="11"/>
  <c r="L13" i="11"/>
  <c r="O21" i="11"/>
  <c r="L29" i="11"/>
  <c r="J43" i="11"/>
  <c r="J19" i="11"/>
  <c r="O13" i="11"/>
  <c r="J15" i="11"/>
  <c r="K4" i="11"/>
  <c r="J4" i="11"/>
  <c r="M4" i="11"/>
  <c r="L4" i="11"/>
  <c r="R5" i="32"/>
  <c r="R8" i="32"/>
  <c r="M20" i="32"/>
  <c r="R19" i="32"/>
  <c r="N4" i="32"/>
  <c r="R9" i="32"/>
  <c r="M10" i="32"/>
  <c r="R23" i="32"/>
  <c r="R12" i="32"/>
  <c r="M24" i="32"/>
  <c r="F4" i="32"/>
  <c r="C6" i="21"/>
  <c r="D4" i="21"/>
  <c r="H26" i="11"/>
  <c r="H10" i="11"/>
  <c r="F21" i="32"/>
  <c r="F22" i="32" s="1"/>
  <c r="C5" i="21"/>
  <c r="R10" i="11"/>
  <c r="N10" i="11"/>
  <c r="R24" i="32"/>
  <c r="R7" i="32"/>
  <c r="H59" i="11"/>
  <c r="N59" i="11" s="1"/>
  <c r="F5" i="32"/>
  <c r="D6" i="21"/>
  <c r="Q45" i="11"/>
  <c r="H45" i="11"/>
  <c r="N45" i="11" s="1"/>
  <c r="H15" i="11"/>
  <c r="R15" i="11" s="1"/>
  <c r="N15" i="11"/>
  <c r="Q15" i="11"/>
  <c r="Q10" i="11"/>
  <c r="L10" i="11"/>
  <c r="S10" i="11" s="1"/>
  <c r="M10" i="11"/>
  <c r="J56" i="15"/>
  <c r="K56" i="15"/>
  <c r="T56" i="15"/>
  <c r="J44" i="15"/>
  <c r="K44" i="15"/>
  <c r="U44" i="15"/>
  <c r="T44" i="15"/>
  <c r="J20" i="15"/>
  <c r="K20" i="15"/>
  <c r="L20" i="15"/>
  <c r="U20" i="15" s="1"/>
  <c r="T20" i="15"/>
  <c r="T19" i="15"/>
  <c r="T9" i="15"/>
  <c r="L9" i="15"/>
  <c r="U9" i="15"/>
  <c r="J8" i="15"/>
  <c r="K8" i="15"/>
  <c r="L8" i="15"/>
  <c r="M8" i="15"/>
  <c r="T8" i="15"/>
  <c r="T7" i="15"/>
  <c r="D3" i="11"/>
  <c r="Q57" i="11"/>
  <c r="H57" i="11"/>
  <c r="N57" i="11" s="1"/>
  <c r="S57" i="11" s="1"/>
  <c r="Q23" i="11"/>
  <c r="H23" i="11"/>
  <c r="R59" i="11"/>
  <c r="K3" i="11"/>
  <c r="R48" i="11"/>
  <c r="N48" i="11"/>
  <c r="S48" i="11"/>
  <c r="H37" i="11"/>
  <c r="N37" i="11"/>
  <c r="S37" i="11"/>
  <c r="Q8" i="11"/>
  <c r="L8" i="11"/>
  <c r="J36" i="15"/>
  <c r="K36" i="15"/>
  <c r="Q49" i="11"/>
  <c r="H46" i="11"/>
  <c r="N46" i="11" s="1"/>
  <c r="H38" i="11"/>
  <c r="R38" i="11"/>
  <c r="N38" i="11"/>
  <c r="D29" i="11"/>
  <c r="H27" i="11"/>
  <c r="N27" i="11" s="1"/>
  <c r="R27" i="11"/>
  <c r="H24" i="11"/>
  <c r="R24" i="11" s="1"/>
  <c r="H16" i="11"/>
  <c r="R16" i="11"/>
  <c r="N16" i="11"/>
  <c r="S16" i="11" s="1"/>
  <c r="H13" i="11"/>
  <c r="D12" i="11"/>
  <c r="H12" i="11" s="1"/>
  <c r="R12" i="11" s="1"/>
  <c r="O12" i="11"/>
  <c r="T24" i="15"/>
  <c r="H58" i="11"/>
  <c r="N58" i="11"/>
  <c r="D54" i="11"/>
  <c r="O54" i="11"/>
  <c r="Q53" i="11"/>
  <c r="H49" i="11"/>
  <c r="N49" i="11" s="1"/>
  <c r="D42" i="11"/>
  <c r="O42" i="11"/>
  <c r="Q41" i="11"/>
  <c r="D34" i="11"/>
  <c r="O34" i="11"/>
  <c r="H33" i="11"/>
  <c r="N33" i="11" s="1"/>
  <c r="S33" i="11" s="1"/>
  <c r="Q33" i="11"/>
  <c r="H21" i="11"/>
  <c r="N21" i="11" s="1"/>
  <c r="S21" i="11" s="1"/>
  <c r="D20" i="11"/>
  <c r="H20" i="11" s="1"/>
  <c r="O20" i="11"/>
  <c r="Q19" i="11"/>
  <c r="N12" i="11"/>
  <c r="Q9" i="11"/>
  <c r="R6" i="11"/>
  <c r="D4" i="11"/>
  <c r="O4" i="11" s="1"/>
  <c r="D5" i="21"/>
  <c r="F3" i="32"/>
  <c r="F4" i="34"/>
  <c r="L41" i="11"/>
  <c r="H55" i="11"/>
  <c r="N55" i="11" s="1"/>
  <c r="S55" i="11" s="1"/>
  <c r="H53" i="11"/>
  <c r="H50" i="11"/>
  <c r="N50" i="11"/>
  <c r="H41" i="11"/>
  <c r="N41" i="11"/>
  <c r="H39" i="11"/>
  <c r="N39" i="11" s="1"/>
  <c r="S39" i="11" s="1"/>
  <c r="H32" i="11"/>
  <c r="Q30" i="11"/>
  <c r="H25" i="11"/>
  <c r="N25" i="11"/>
  <c r="H19" i="11"/>
  <c r="D14" i="11"/>
  <c r="H14" i="11" s="1"/>
  <c r="H5" i="11"/>
  <c r="R5" i="11" s="1"/>
  <c r="N5" i="11"/>
  <c r="S5" i="11" s="1"/>
  <c r="T42" i="15"/>
  <c r="K4" i="15"/>
  <c r="L4" i="15"/>
  <c r="J4" i="15"/>
  <c r="U4" i="15"/>
  <c r="T4" i="15"/>
  <c r="B5" i="34"/>
  <c r="O14" i="11"/>
  <c r="H4" i="11"/>
  <c r="R4" i="11" s="1"/>
  <c r="R25" i="11"/>
  <c r="R55" i="11"/>
  <c r="R37" i="11"/>
  <c r="R41" i="11"/>
  <c r="R13" i="11"/>
  <c r="N13" i="11"/>
  <c r="H29" i="11"/>
  <c r="O29" i="11"/>
  <c r="R46" i="11"/>
  <c r="R58" i="11"/>
  <c r="R57" i="11"/>
  <c r="R39" i="11"/>
  <c r="R32" i="11"/>
  <c r="N32" i="11"/>
  <c r="H42" i="11"/>
  <c r="R42" i="11" s="1"/>
  <c r="H54" i="11"/>
  <c r="N54" i="11" s="1"/>
  <c r="R21" i="11"/>
  <c r="R49" i="11"/>
  <c r="H34" i="11"/>
  <c r="H3" i="11"/>
  <c r="O3" i="11"/>
  <c r="N4" i="11"/>
  <c r="S4" i="11"/>
  <c r="S54" i="11"/>
  <c r="R54" i="11"/>
  <c r="N3" i="11"/>
  <c r="R3" i="11"/>
  <c r="N29" i="11"/>
  <c r="R29" i="11"/>
  <c r="N14" i="11"/>
  <c r="S14" i="11"/>
  <c r="R14" i="11"/>
  <c r="N34" i="11"/>
  <c r="S34" i="11"/>
  <c r="R34" i="11"/>
  <c r="M23" i="32" l="1"/>
  <c r="R21" i="32"/>
  <c r="M19" i="32"/>
  <c r="B27" i="32"/>
  <c r="M27" i="32" s="1"/>
  <c r="M12" i="32"/>
  <c r="M26" i="32"/>
  <c r="N6" i="32"/>
  <c r="N7" i="32" s="1"/>
  <c r="B3" i="32"/>
  <c r="M3" i="32" s="1"/>
  <c r="L3" i="32" s="1"/>
  <c r="M4" i="32"/>
  <c r="L4" i="32" s="1"/>
  <c r="M5" i="32"/>
  <c r="L5" i="32" s="1"/>
  <c r="R10" i="32"/>
  <c r="M21" i="32"/>
  <c r="L21" i="32" s="1"/>
  <c r="R26" i="32"/>
  <c r="M18" i="32"/>
  <c r="F23" i="32"/>
  <c r="D22" i="32"/>
  <c r="M7" i="11"/>
  <c r="J7" i="11"/>
  <c r="K7" i="11"/>
  <c r="L7" i="11"/>
  <c r="H7" i="11"/>
  <c r="N7" i="11" s="1"/>
  <c r="Q7" i="11"/>
  <c r="K54" i="15"/>
  <c r="T54" i="15"/>
  <c r="N20" i="11"/>
  <c r="S20" i="11" s="1"/>
  <c r="R20" i="11"/>
  <c r="N23" i="11"/>
  <c r="S23" i="11" s="1"/>
  <c r="R23" i="11"/>
  <c r="S11" i="11"/>
  <c r="S15" i="11"/>
  <c r="S59" i="11"/>
  <c r="S46" i="11"/>
  <c r="U26" i="15"/>
  <c r="D44" i="11"/>
  <c r="K44" i="11"/>
  <c r="R43" i="11"/>
  <c r="N43" i="11"/>
  <c r="S43" i="11" s="1"/>
  <c r="H28" i="11"/>
  <c r="N28" i="11" s="1"/>
  <c r="R28" i="11"/>
  <c r="Q28" i="11"/>
  <c r="J28" i="11"/>
  <c r="S28" i="11" s="1"/>
  <c r="L28" i="11"/>
  <c r="M28" i="11"/>
  <c r="S24" i="11"/>
  <c r="O22" i="11"/>
  <c r="H22" i="11"/>
  <c r="N22" i="11" s="1"/>
  <c r="S22" i="11" s="1"/>
  <c r="O7" i="11"/>
  <c r="M36" i="15"/>
  <c r="U36" i="15" s="1"/>
  <c r="T36" i="15"/>
  <c r="T26" i="15"/>
  <c r="K26" i="15"/>
  <c r="N53" i="11"/>
  <c r="S53" i="11" s="1"/>
  <c r="R53" i="11"/>
  <c r="T48" i="15"/>
  <c r="U8" i="15"/>
  <c r="R45" i="11"/>
  <c r="R26" i="11"/>
  <c r="N26" i="11"/>
  <c r="S32" i="11"/>
  <c r="S38" i="11"/>
  <c r="S41" i="11"/>
  <c r="S49" i="11"/>
  <c r="U30" i="15"/>
  <c r="U13" i="15"/>
  <c r="R56" i="11"/>
  <c r="D51" i="11"/>
  <c r="K51" i="11"/>
  <c r="Q50" i="11"/>
  <c r="M50" i="11"/>
  <c r="R50" i="11"/>
  <c r="K50" i="11"/>
  <c r="J50" i="11"/>
  <c r="L50" i="11"/>
  <c r="N19" i="11"/>
  <c r="S19" i="11" s="1"/>
  <c r="R19" i="11"/>
  <c r="D8" i="11"/>
  <c r="K8" i="11"/>
  <c r="T49" i="15"/>
  <c r="I49" i="15"/>
  <c r="U49" i="15" s="1"/>
  <c r="T30" i="15"/>
  <c r="K30" i="15"/>
  <c r="N42" i="11"/>
  <c r="S42" i="11" s="1"/>
  <c r="R33" i="11"/>
  <c r="N24" i="11"/>
  <c r="S3" i="11"/>
  <c r="S45" i="11"/>
  <c r="U56" i="15"/>
  <c r="U45" i="15"/>
  <c r="U43" i="15"/>
  <c r="U42" i="15"/>
  <c r="R22" i="11"/>
  <c r="F3" i="34"/>
  <c r="D10" i="34"/>
  <c r="P3" i="15"/>
  <c r="L3" i="15"/>
  <c r="O53" i="15"/>
  <c r="J53" i="15"/>
  <c r="U53" i="15" s="1"/>
  <c r="O45" i="15"/>
  <c r="J45" i="15"/>
  <c r="O37" i="15"/>
  <c r="J37" i="15"/>
  <c r="U37" i="15" s="1"/>
  <c r="O29" i="15"/>
  <c r="T29" i="15"/>
  <c r="J29" i="15"/>
  <c r="U29" i="15" s="1"/>
  <c r="O21" i="15"/>
  <c r="J21" i="15"/>
  <c r="U21" i="15" s="1"/>
  <c r="O13" i="15"/>
  <c r="T13" i="15"/>
  <c r="T5" i="15"/>
  <c r="O5" i="15"/>
  <c r="J5" i="15"/>
  <c r="U5" i="15" s="1"/>
  <c r="P54" i="15"/>
  <c r="L54" i="15"/>
  <c r="P46" i="15"/>
  <c r="L46" i="15"/>
  <c r="U46" i="15" s="1"/>
  <c r="P38" i="15"/>
  <c r="L38" i="15"/>
  <c r="U38" i="15" s="1"/>
  <c r="P30" i="15"/>
  <c r="L30" i="15"/>
  <c r="P26" i="15"/>
  <c r="L26" i="15"/>
  <c r="P22" i="15"/>
  <c r="L22" i="15"/>
  <c r="U22" i="15" s="1"/>
  <c r="P14" i="15"/>
  <c r="L14" i="15"/>
  <c r="L10" i="15"/>
  <c r="U10" i="15" s="1"/>
  <c r="P10" i="15"/>
  <c r="T10" i="15"/>
  <c r="P6" i="15"/>
  <c r="T6" i="15"/>
  <c r="L6" i="15"/>
  <c r="H52" i="11"/>
  <c r="N52" i="11" s="1"/>
  <c r="Q52" i="11"/>
  <c r="L52" i="11"/>
  <c r="S52" i="11" s="1"/>
  <c r="H47" i="11"/>
  <c r="R35" i="11"/>
  <c r="Q18" i="11"/>
  <c r="J18" i="11"/>
  <c r="H18" i="11"/>
  <c r="N18" i="11" s="1"/>
  <c r="K18" i="11"/>
  <c r="R18" i="11"/>
  <c r="L18" i="11"/>
  <c r="Q12" i="11"/>
  <c r="L12" i="11"/>
  <c r="S12" i="11" s="1"/>
  <c r="T59" i="15"/>
  <c r="T31" i="15"/>
  <c r="K31" i="15"/>
  <c r="U31" i="15" s="1"/>
  <c r="T27" i="15"/>
  <c r="K27" i="15"/>
  <c r="U27" i="15" s="1"/>
  <c r="T14" i="15"/>
  <c r="K14" i="15"/>
  <c r="U14" i="15" s="1"/>
  <c r="B3" i="34"/>
  <c r="U3" i="15"/>
  <c r="Q58" i="11"/>
  <c r="Q29" i="11"/>
  <c r="T3" i="15"/>
  <c r="T23" i="15"/>
  <c r="I23" i="15"/>
  <c r="U23" i="15" s="1"/>
  <c r="T18" i="15"/>
  <c r="I6" i="15"/>
  <c r="U6" i="15" s="1"/>
  <c r="J6" i="15"/>
  <c r="K6" i="15"/>
  <c r="D40" i="11"/>
  <c r="R31" i="11"/>
  <c r="D30" i="11"/>
  <c r="Q26" i="11"/>
  <c r="J26" i="11"/>
  <c r="S26" i="11" s="1"/>
  <c r="H17" i="11"/>
  <c r="N17" i="11" s="1"/>
  <c r="S17" i="11" s="1"/>
  <c r="Q17" i="11"/>
  <c r="D9" i="11"/>
  <c r="T57" i="15"/>
  <c r="T52" i="15"/>
  <c r="K33" i="15"/>
  <c r="U33" i="15" s="1"/>
  <c r="T33" i="15"/>
  <c r="K25" i="15"/>
  <c r="U25" i="15" s="1"/>
  <c r="T25" i="15"/>
  <c r="T45" i="15"/>
  <c r="R17" i="32"/>
  <c r="K60" i="15"/>
  <c r="J60" i="15"/>
  <c r="R36" i="11"/>
  <c r="T46" i="15"/>
  <c r="T21" i="15"/>
  <c r="P42" i="15"/>
  <c r="L42" i="15"/>
  <c r="T47" i="15"/>
  <c r="T22" i="15"/>
  <c r="T16" i="15"/>
  <c r="C10" i="34"/>
  <c r="L60" i="15"/>
  <c r="P60" i="15"/>
  <c r="C17" i="21"/>
  <c r="C18" i="21" s="1"/>
  <c r="N8" i="32" l="1"/>
  <c r="L7" i="32"/>
  <c r="L6" i="32"/>
  <c r="S18" i="11"/>
  <c r="N47" i="11"/>
  <c r="S47" i="11" s="1"/>
  <c r="R47" i="11"/>
  <c r="F24" i="32"/>
  <c r="D23" i="32"/>
  <c r="R17" i="11"/>
  <c r="O30" i="11"/>
  <c r="H30" i="11"/>
  <c r="O8" i="11"/>
  <c r="H8" i="11"/>
  <c r="S50" i="11"/>
  <c r="O44" i="11"/>
  <c r="H44" i="11"/>
  <c r="S7" i="11"/>
  <c r="O9" i="11"/>
  <c r="H9" i="11"/>
  <c r="O40" i="11"/>
  <c r="H40" i="11"/>
  <c r="R52" i="11"/>
  <c r="O51" i="11"/>
  <c r="H51" i="11"/>
  <c r="U54" i="15"/>
  <c r="R7" i="11"/>
  <c r="N22" i="32"/>
  <c r="L22" i="32" s="1"/>
  <c r="L8" i="32" l="1"/>
  <c r="N9" i="32"/>
  <c r="N44" i="11"/>
  <c r="S44" i="11" s="1"/>
  <c r="R44" i="11"/>
  <c r="N9" i="11"/>
  <c r="S9" i="11" s="1"/>
  <c r="R9" i="11"/>
  <c r="N8" i="11"/>
  <c r="S8" i="11" s="1"/>
  <c r="R8" i="11"/>
  <c r="R40" i="11"/>
  <c r="N40" i="11"/>
  <c r="S40" i="11" s="1"/>
  <c r="R30" i="11"/>
  <c r="N30" i="11"/>
  <c r="S30" i="11" s="1"/>
  <c r="N23" i="32"/>
  <c r="L23" i="32" s="1"/>
  <c r="R51" i="11"/>
  <c r="N51" i="11"/>
  <c r="S51" i="11" s="1"/>
  <c r="F25" i="32"/>
  <c r="D24" i="32"/>
  <c r="N10" i="32" l="1"/>
  <c r="L9" i="32"/>
  <c r="N24" i="32"/>
  <c r="L24" i="32" s="1"/>
  <c r="D25" i="32"/>
  <c r="F26" i="32"/>
  <c r="L10" i="32" l="1"/>
  <c r="N11" i="32"/>
  <c r="D26" i="32"/>
  <c r="F27" i="32"/>
  <c r="D27" i="32" s="1"/>
  <c r="N25" i="32"/>
  <c r="L25" i="32" s="1"/>
  <c r="N12" i="32" l="1"/>
  <c r="L11" i="32"/>
  <c r="N27" i="32"/>
  <c r="L27" i="32" s="1"/>
  <c r="N26" i="32"/>
  <c r="L26" i="32" s="1"/>
  <c r="L12" i="32" l="1"/>
  <c r="N13" i="32"/>
  <c r="L13" i="32" l="1"/>
  <c r="N14" i="32"/>
  <c r="N15" i="32" l="1"/>
  <c r="L14" i="32"/>
  <c r="N16" i="32" l="1"/>
  <c r="L15" i="32"/>
  <c r="L16" i="32" l="1"/>
  <c r="N17" i="32"/>
  <c r="L17" i="32" l="1"/>
  <c r="N18" i="32"/>
  <c r="N19" i="32" l="1"/>
  <c r="L18" i="32"/>
  <c r="L19" i="32" l="1"/>
  <c r="N20" i="32"/>
  <c r="L20"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E21" authorId="0" shapeId="0" xr:uid="{00000000-0006-0000-0B00-000001000000}">
      <text>
        <r>
          <rPr>
            <b/>
            <sz val="9"/>
            <color rgb="FF000000"/>
            <rFont val="Arial"/>
            <family val="2"/>
          </rPr>
          <t>Gabriel Zucman:</t>
        </r>
        <r>
          <rPr>
            <sz val="9"/>
            <color rgb="FF000000"/>
            <rFont val="Arial"/>
            <family val="2"/>
          </rPr>
          <t xml:space="preserve">
</t>
        </r>
        <r>
          <rPr>
            <sz val="9"/>
            <color rgb="FF000000"/>
            <rFont val="Arial"/>
            <family val="2"/>
          </rPr>
          <t>Using screen ruler on Cooper et al. Fig. 8B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tc={78B91B78-005A-C94E-8D5B-ACEF55951B19}</author>
  </authors>
  <commentList>
    <comment ref="BM25" authorId="0" shapeId="0" xr:uid="{78B91B78-005A-C94E-8D5B-ACEF55951B19}">
      <text>
        <t>[Threaded comment]
Your version of Excel allows you to read this threaded comment; however, any edits to it will get removed if the file is opened in a newer version of Excel. Learn more: https://go.microsoft.com/fwlink/?linkid=870924
Comment:
    Investment dedudction passes through to shareholers</t>
      </text>
    </comment>
  </commentList>
</comments>
</file>

<file path=xl/sharedStrings.xml><?xml version="1.0" encoding="utf-8"?>
<sst xmlns="http://schemas.openxmlformats.org/spreadsheetml/2006/main" count="787" uniqueCount="558">
  <si>
    <t>Capital shares</t>
  </si>
  <si>
    <t>Top 1%</t>
  </si>
  <si>
    <t>Top 0.1%</t>
  </si>
  <si>
    <t>Next 0.9%</t>
  </si>
  <si>
    <t>Capital shares, person level</t>
  </si>
  <si>
    <t>Revised estimates</t>
  </si>
  <si>
    <t>Original PSZ</t>
  </si>
  <si>
    <t>Back to index</t>
  </si>
  <si>
    <t>Composition of top 10%, top 5% and top 1% pre-tax income shares</t>
  </si>
  <si>
    <t>[1]</t>
  </si>
  <si>
    <t>[2]</t>
  </si>
  <si>
    <t>[3]</t>
  </si>
  <si>
    <t>[4]</t>
  </si>
  <si>
    <t>[5]</t>
  </si>
  <si>
    <t>[6]</t>
  </si>
  <si>
    <t>[7]</t>
  </si>
  <si>
    <t>[8]</t>
  </si>
  <si>
    <t>[9]</t>
  </si>
  <si>
    <t>[10]</t>
  </si>
  <si>
    <t>[11]</t>
  </si>
  <si>
    <t>[12]</t>
  </si>
  <si>
    <t>[13]</t>
  </si>
  <si>
    <t>[14]</t>
  </si>
  <si>
    <t>[15]</t>
  </si>
  <si>
    <r>
      <t>[</t>
    </r>
    <r>
      <rPr>
        <sz val="12"/>
        <rFont val="Arial"/>
      </rPr>
      <t>16</t>
    </r>
    <r>
      <rPr>
        <sz val="12"/>
        <rFont val="Arial"/>
      </rPr>
      <t>]</t>
    </r>
  </si>
  <si>
    <t>[17]</t>
  </si>
  <si>
    <t>[18]</t>
  </si>
  <si>
    <t>[19]</t>
  </si>
  <si>
    <t>[20]</t>
  </si>
  <si>
    <t>[21]</t>
  </si>
  <si>
    <t>[22]</t>
  </si>
  <si>
    <t>[23]</t>
  </si>
  <si>
    <t>[24]</t>
  </si>
  <si>
    <t>Population: equal-split individuals (20+)</t>
  </si>
  <si>
    <r>
      <t>(% of</t>
    </r>
    <r>
      <rPr>
        <sz val="12"/>
        <rFont val="Arial"/>
      </rPr>
      <t xml:space="preserve"> national income</t>
    </r>
    <r>
      <rPr>
        <sz val="12"/>
        <rFont val="Arial"/>
      </rPr>
      <t>)</t>
    </r>
  </si>
  <si>
    <t>Top 10%</t>
  </si>
  <si>
    <t>Income from equity</t>
  </si>
  <si>
    <t>Net interest</t>
  </si>
  <si>
    <t>Housing rents</t>
  </si>
  <si>
    <t>Capital component of mixed income</t>
  </si>
  <si>
    <t>Pension income</t>
  </si>
  <si>
    <t xml:space="preserve">Compensation of employees </t>
  </si>
  <si>
    <t xml:space="preserve">Labor component of mixed income </t>
  </si>
  <si>
    <t>Top 5%</t>
  </si>
  <si>
    <t>alpha pension top 0.5%</t>
  </si>
  <si>
    <t>K share</t>
  </si>
  <si>
    <t>2000-2014 evolution of top 1%</t>
  </si>
  <si>
    <t>Pure Labor:</t>
  </si>
  <si>
    <t>Pension</t>
  </si>
  <si>
    <t>Mixed, L</t>
  </si>
  <si>
    <t>Mixed, K</t>
  </si>
  <si>
    <t>Pure K (Interest, rents)</t>
  </si>
  <si>
    <t>Equity</t>
  </si>
  <si>
    <t>Of which: S corp divs</t>
  </si>
  <si>
    <t>Of which C corp divs</t>
  </si>
  <si>
    <t>Of which: C corp RE</t>
  </si>
  <si>
    <t>Dollar weighted</t>
  </si>
  <si>
    <t>Revised PSZ</t>
  </si>
  <si>
    <t>Top 1% capital ncome share</t>
  </si>
  <si>
    <t>SYZZ (national income)</t>
  </si>
  <si>
    <t>SYZZ (fiscal income)</t>
  </si>
  <si>
    <t>C-corporation equity income</t>
  </si>
  <si>
    <t>Other capital income</t>
  </si>
  <si>
    <t>Labor income</t>
  </si>
  <si>
    <t>S-corporation income</t>
  </si>
  <si>
    <t>Partnership income</t>
  </si>
  <si>
    <t>check</t>
  </si>
  <si>
    <t>Pass-through business income</t>
  </si>
  <si>
    <t>Shares</t>
  </si>
  <si>
    <t>Income components for the top 1%, % of national income</t>
  </si>
  <si>
    <t>Copied from PSZ appendix</t>
  </si>
  <si>
    <t>Pre-tax income</t>
  </si>
  <si>
    <t>Wealth</t>
  </si>
  <si>
    <t>Interest-bearing assets</t>
  </si>
  <si>
    <t>Wealth components for the top 0.1% wealth share, % of total wealth [equal-split adults]</t>
  </si>
  <si>
    <t>Housing</t>
  </si>
  <si>
    <t>Business wealth</t>
  </si>
  <si>
    <t>Pension wealth</t>
  </si>
  <si>
    <t>Equity assets</t>
  </si>
  <si>
    <t>Sources: DFA: downloaded August 2020 (with series up to 2020 Q1);  2016 Q3 estimates. We estimate fixed-income claims held in IRAs by the top 1% as 10% of total bonds in IRAs. Equal-split DFA estimate is obtained as 1.025 x household DFA estimate (see SZZ Figure A16 Panel D).</t>
  </si>
  <si>
    <t>SZZ only capture</t>
  </si>
  <si>
    <t>of the top 1% fixed claims in DFA</t>
  </si>
  <si>
    <t>DFA (equal-split)</t>
  </si>
  <si>
    <t>DFA (households)</t>
  </si>
  <si>
    <t>Aggregate is $15.0 trillion in mid-2016 in all series (= the Financial Accounts totals).</t>
  </si>
  <si>
    <t>Note: fixed-income claims include checkable deposits and currency, time deposits and short-term investments, money market fund shares, debt securities, loans, and the fraction of mutual fund assets invested in bonds and loans; minus fixed-income claims held in IRAs.</t>
  </si>
  <si>
    <t>SZZ: Top 1% has 29.6% (Table 1) of total wealth of 75.7tr in 2016, and fixed-income assets account for 20.8% (Table 2) of top 1% wealth, hence the top 1% owns $4.66tr in fixed-income claims. See also SZZ Fig. 14 Panel C (which reports $4.7t).</t>
  </si>
  <si>
    <t>Saez-Zucman updated (equal-split)</t>
  </si>
  <si>
    <t>Note that SZZ Fig. 14 Panel C report $5.8t in fixed claims in DFA because they exclude bonds held through mutual funds (about $1 trillion) in their DFA fixed-income series, while the Saez and Zucman and SZZ series include bonds held through mutual funds under “fixed income claims".</t>
  </si>
  <si>
    <t>Smith-Zidar-Zwick (equal-split)</t>
  </si>
  <si>
    <t>Trillion US$</t>
  </si>
  <si>
    <t>Top 0.1% wealth share (tax units)</t>
  </si>
  <si>
    <t>Top 1% pre-tax income share (equal-split adults)</t>
  </si>
  <si>
    <t>SZ QJE 2016, Fig. 1</t>
  </si>
  <si>
    <t>PSZ QJE 2018, Fig. 5</t>
  </si>
  <si>
    <t>Shares of net wealth</t>
  </si>
  <si>
    <t>S-corporation income (all)</t>
  </si>
  <si>
    <t>Check</t>
  </si>
  <si>
    <t>Source: PSZ (2018), August 2020 update, Table II-E2f.</t>
  </si>
  <si>
    <t>S-corporation income includes the labor and capital component of S-corporation income</t>
  </si>
  <si>
    <t>Partnership income includes the labor and capital component of partnership income</t>
  </si>
  <si>
    <t>Labor income includes compensation of employees, the labor component of pension income, and the labor component of sole proprietorship income</t>
  </si>
  <si>
    <t>C-corporation equity income includes dividends, retained earnings, and the corporate tax</t>
  </si>
  <si>
    <t>Other capital income includes housing rents, net interest, the capital component of pension income, and the capital component of sole proprietorship income</t>
  </si>
  <si>
    <t>% of US wealth</t>
  </si>
  <si>
    <t>% of fixed-income claims</t>
  </si>
  <si>
    <t>thus missing</t>
  </si>
  <si>
    <t>Interest rate on interest-bearing assets in 2016.</t>
  </si>
  <si>
    <t>Estates &gt; $20m</t>
  </si>
  <si>
    <t>Apple</t>
  </si>
  <si>
    <t>Gates Foundation</t>
  </si>
  <si>
    <t>Moody's Aaa</t>
  </si>
  <si>
    <t>Interest paid by pass-through businesses</t>
  </si>
  <si>
    <t>S-corps</t>
  </si>
  <si>
    <t>Partnerships</t>
  </si>
  <si>
    <t>1040 interest</t>
  </si>
  <si>
    <t>Taxable</t>
  </si>
  <si>
    <t>Tax-exempt</t>
  </si>
  <si>
    <t>Taxable interest paid by pass-throughs (% 1040 taxable interest)</t>
  </si>
  <si>
    <t>All</t>
  </si>
  <si>
    <t>Share of interest in individual partners' partnership income</t>
  </si>
  <si>
    <t>Share of individual partners' in total partnership interest distributions</t>
  </si>
  <si>
    <t>Total partnership interest distributions</t>
  </si>
  <si>
    <t>In 2011, interest income distributed by partnerships to individuals is estimated using Cooper et al. (2016) and SOI data, as follows. Interest accounts for 6.8% of partnership income received by individuals (Cooper et al., 2016, Figure 8B), and individuals received $297b from partnerships (SOI tabulations of forms 1065), hence individuals received around 6.8% x $297 = $20.3 billion in interest. (Note that 6.8% in Cooper et al.'s Fig. 8B is as a percent of interest + dividend + ordinary income + capital gains received by individuals; while $297b includes all distributed partnership income received by individuals net of deductions, as published by SOI; i.e., it also includes, e.g., rents and royalties and is net of deductions passed through to partners such as the interest investment deducition. In practice, the total amount of interest, dividends, ordinary income and capital gains distributed by partnerships ($897b in 2011) is close to the total amount of distributed partnership income net of deductions ($961 billion) so that this issue can be neglected).</t>
  </si>
  <si>
    <t>Between 1995 and 2011, the share of interest received from partnerships in total 1040 taxable interest is interpolated linearly.</t>
  </si>
  <si>
    <t>After 2011, interest received by individuals from partnerships is estimated by assuming that the share of interest paid by partnerships that goes to individual partners is equal to its 2011 value, 11.9%.</t>
  </si>
  <si>
    <t>Note that we always exclude tax-exempt interest, which is reported separately by S-corporations (in box 16a of schedule K-1) and partnerships (in box 18a of schedule K-1)</t>
  </si>
  <si>
    <r>
      <t xml:space="preserve">S-corporations. </t>
    </r>
    <r>
      <rPr>
        <sz val="12"/>
        <color theme="1"/>
        <rFont val="Arial"/>
        <family val="2"/>
      </rPr>
      <t>S-corporation taxable interest flowing to individuals is taken from SOI tabulations of 1120S forms with no modification whatsoever. A small fraction of S-corporation interest may flow to non-individual owners of S-corporations (such as certain tax-exempt entities), an issue we neglect here.</t>
    </r>
  </si>
  <si>
    <t>Memo: tax exempt (not included in col. B)</t>
  </si>
  <si>
    <r>
      <t xml:space="preserve">Notes: </t>
    </r>
    <r>
      <rPr>
        <i/>
        <sz val="12"/>
        <color theme="1"/>
        <rFont val="Arial"/>
        <family val="2"/>
      </rPr>
      <t>Partnerships.</t>
    </r>
    <r>
      <rPr>
        <sz val="12"/>
        <color theme="1"/>
        <rFont val="Arial"/>
        <family val="2"/>
      </rPr>
      <t xml:space="preserve"> In 1993, 1994, 1995, partnership interest distributed to individuals is estimated by multiplying the amount of interest distributed by partnerships by the fraction of total partnership income distributed to individuals, within sector. This should should be seen as an upper bound for the amount of interest received by individuals in those years, as the ratio of interest to total distributed income may have been lower for individuals than for other types of partners (the pattern seen in 2011 in Cooper et al., 2016, Fig. 8B).</t>
    </r>
  </si>
  <si>
    <t>Interest rate on S-corporation interest-bearing assets, 2016</t>
  </si>
  <si>
    <t>$1-$10 million</t>
  </si>
  <si>
    <t>&lt;$1 million</t>
  </si>
  <si>
    <t>$10-$100 million</t>
  </si>
  <si>
    <t>&gt;$100 million</t>
  </si>
  <si>
    <t>r</t>
  </si>
  <si>
    <t>Listed corp.</t>
  </si>
  <si>
    <t>S-corp.&gt; $100m</t>
  </si>
  <si>
    <t>SZ, top 1% wealthiest</t>
  </si>
  <si>
    <t># of returns</t>
  </si>
  <si>
    <t>Interest (thousands)</t>
  </si>
  <si>
    <t>Interest-bearing assets (thousands)</t>
  </si>
  <si>
    <t>Average interest-bearing assets</t>
  </si>
  <si>
    <t xml:space="preserve">Interest bearing assets: cash + US government obligations + loans to shareholders + mortgage &amp; real estate loans. </t>
  </si>
  <si>
    <t>Share of fixed-income claims in net wealth of the top 1%</t>
  </si>
  <si>
    <t>SZ revised (equal-split)</t>
  </si>
  <si>
    <t>Excluding misc assets</t>
  </si>
  <si>
    <t>year</t>
  </si>
  <si>
    <t>group</t>
  </si>
  <si>
    <t>hweal</t>
  </si>
  <si>
    <t>hwequ</t>
  </si>
  <si>
    <t>hwfix</t>
  </si>
  <si>
    <t>hwhou</t>
  </si>
  <si>
    <t>hwbus</t>
  </si>
  <si>
    <t>hwpen</t>
  </si>
  <si>
    <t>hwdeb</t>
  </si>
  <si>
    <t>miscw</t>
  </si>
  <si>
    <t>top 1%</t>
  </si>
  <si>
    <t>Capital gains</t>
  </si>
  <si>
    <t>S-corp</t>
  </si>
  <si>
    <t>Share from pass-throughs</t>
  </si>
  <si>
    <t>Dividends</t>
  </si>
  <si>
    <t>Of which: qualified</t>
  </si>
  <si>
    <t>All corporations, liabilities</t>
  </si>
  <si>
    <t>All corporations excl. finance, liabilities</t>
  </si>
  <si>
    <t>This is interest paid by all corporations (C+S) divided by liabilities excluding net worth, from tabulations of corporate tax returns</t>
  </si>
  <si>
    <t>Financial corporations, liabilities</t>
  </si>
  <si>
    <t>SCF</t>
  </si>
  <si>
    <t>Total</t>
  </si>
  <si>
    <t>Source: PSZ (2018), Sept 2020 update, Table II-E2c.</t>
  </si>
  <si>
    <t>Isolating pass-through businesses</t>
  </si>
  <si>
    <t>C-corporation equities</t>
  </si>
  <si>
    <t>Pass through businesses</t>
  </si>
  <si>
    <t>scorw</t>
  </si>
  <si>
    <t>ownerhome_heter</t>
  </si>
  <si>
    <t>rentalhome</t>
  </si>
  <si>
    <t>ownermort</t>
  </si>
  <si>
    <t>rentalmort</t>
  </si>
  <si>
    <t>nonmort</t>
  </si>
  <si>
    <t>Source: PSZ (2018), September 2020 update, Table II-E11.</t>
  </si>
  <si>
    <t>Source: PSZ (2018), September 2020 update, Table II-B1</t>
  </si>
  <si>
    <t>Rental income</t>
  </si>
  <si>
    <t>Tax-exempt intererst paid by pass-throughs (% 1040 tax-exempt interest)</t>
  </si>
  <si>
    <t>Does not include notes receivable, and the fraction of other current assets invested in interest-bearing assegts, so these interest rates should be seen as upper bounds.</t>
  </si>
  <si>
    <t>of total wealth (about 60% of the gap with the Saez-Zucman series)</t>
  </si>
  <si>
    <t>of the difference between SZ and SZZ</t>
  </si>
  <si>
    <t>If all of it is in the top 0.1%, this explains</t>
  </si>
  <si>
    <t>September 2020 update</t>
  </si>
  <si>
    <t>Fixed claims owned by the top 1% in 2016 (updated 18 Sept. 2020).</t>
  </si>
  <si>
    <t>Saez-Zucman updated: variable hwfix ($7.5 trillion for top 1%) minus miscw (0.37tr for top 1%).</t>
  </si>
  <si>
    <t>Copied from topshares.do run on Sept.  18 2020</t>
  </si>
  <si>
    <t>Output from topshares.do run on Sept. 18, 2020</t>
  </si>
  <si>
    <t>Top 0.1% effective tax rate (all taxes at all levels of government as a fraction of pre-tax income)</t>
  </si>
  <si>
    <t>PSZ 2018</t>
  </si>
  <si>
    <t>SZ 2019</t>
  </si>
  <si>
    <t>This update</t>
  </si>
  <si>
    <t>Note: Original Piketty, Saez and Zucman (2018) series do not include pure capital gains at the denominator. Saez and Zucman (2019b) series and this update include pure capital gains at the denominator (to smooth the effect of capital gains realizations).  Saez and Zucman (2019b) series restrict the population to people earning more than 1/2 the minimum wage in pre-tax income (which has negligible impact on top tax rates).</t>
  </si>
  <si>
    <t>% of total wealth</t>
  </si>
  <si>
    <t>Wealth tax revenue</t>
  </si>
  <si>
    <t>Total tax base</t>
  </si>
  <si>
    <t xml:space="preserve">Wealth above $1billion </t>
  </si>
  <si>
    <t>Wealth above $50 million and below $1 billion</t>
  </si>
  <si>
    <t>Total wealth above $50 million</t>
  </si>
  <si>
    <t>Wealth of tax units with more than $1 billion</t>
  </si>
  <si>
    <t>Wealth of tax units with more than $50 million and less than $1 billion</t>
  </si>
  <si>
    <r>
      <t>Smith-Zidar-</t>
    </r>
    <r>
      <rPr>
        <sz val="12"/>
        <color theme="1"/>
        <rFont val="Calibri"/>
        <family val="2"/>
        <scheme val="minor"/>
      </rPr>
      <t>Zw</t>
    </r>
    <r>
      <rPr>
        <sz val="12"/>
        <color theme="1"/>
        <rFont val="Calibri"/>
        <family val="2"/>
        <scheme val="minor"/>
      </rPr>
      <t>ic</t>
    </r>
    <r>
      <rPr>
        <sz val="12"/>
        <color theme="1"/>
        <rFont val="Calibri"/>
        <family val="2"/>
        <scheme val="minor"/>
      </rPr>
      <t>k</t>
    </r>
  </si>
  <si>
    <r>
      <t>Saez-Zucman</t>
    </r>
    <r>
      <rPr>
        <sz val="12"/>
        <color theme="1"/>
        <rFont val="Calibri"/>
        <family val="2"/>
        <scheme val="minor"/>
      </rPr>
      <t xml:space="preserve"> (2016)</t>
    </r>
  </si>
  <si>
    <t>Forbes + SCF</t>
  </si>
  <si>
    <t>Ratio SZ to Forbes + SCF</t>
  </si>
  <si>
    <t>Ratio SZZ to Forbes + SCF</t>
  </si>
  <si>
    <t>Tax base above $50 million</t>
  </si>
  <si>
    <t>intrate</t>
  </si>
  <si>
    <t>w_group</t>
  </si>
  <si>
    <t>rtop1torm</t>
  </si>
  <si>
    <t>from SZZ A15 post 2011</t>
  </si>
  <si>
    <t>Return top 0.1% by wealth</t>
  </si>
  <si>
    <t>Return top 0.1% by interest (defining ranks including intest)</t>
  </si>
  <si>
    <t>Return for top 0.1% by wealth with 10yr to top 1% interest earners</t>
  </si>
  <si>
    <r>
      <rPr>
        <sz val="12"/>
        <color theme="1"/>
        <rFont val="Arial"/>
        <family val="2"/>
      </rPr>
      <t xml:space="preserve">Return </t>
    </r>
    <r>
      <rPr>
        <sz val="12"/>
        <color theme="1"/>
        <rFont val="Arial"/>
        <family val="2"/>
      </rPr>
      <t>SZZ top 0.1% by wealth</t>
    </r>
  </si>
  <si>
    <t>10-year Treasury</t>
  </si>
  <si>
    <t>Estates $20m+ SZZ</t>
  </si>
  <si>
    <t>Estates $20m+</t>
  </si>
  <si>
    <t>Estates $10m-20m SZZ</t>
  </si>
  <si>
    <t>Estates $10m-20m</t>
  </si>
  <si>
    <t xml:space="preserve">Saez-Zucman aggregate </t>
  </si>
  <si>
    <t>$5m-10m</t>
  </si>
  <si>
    <t>$3m-5m</t>
  </si>
  <si>
    <t>$2m-3m</t>
  </si>
  <si>
    <t>$1.5m-2m</t>
  </si>
  <si>
    <t>$1m-1.5m</t>
  </si>
  <si>
    <t>$0.5m-1m</t>
  </si>
  <si>
    <t>Saez-Zucman (2016), original</t>
  </si>
  <si>
    <t>Saez-Zucman (2016), 2020 update</t>
  </si>
  <si>
    <t>Smith-Zidar-Zwick</t>
  </si>
  <si>
    <t>Taxes</t>
  </si>
  <si>
    <t>75% of ordinary business income</t>
  </si>
  <si>
    <t>Net rental income</t>
  </si>
  <si>
    <t>Depreciation</t>
  </si>
  <si>
    <t>Interest</t>
  </si>
  <si>
    <t>25% of ordinary business income</t>
  </si>
  <si>
    <t>Actual (1120S + 8825)</t>
  </si>
  <si>
    <t>Smith-Zidar-Zwick (1120S)</t>
  </si>
  <si>
    <t>2016 real estate S-corps</t>
  </si>
  <si>
    <t>Heavy engineering</t>
  </si>
  <si>
    <t>Insurance</t>
  </si>
  <si>
    <t>Real estate</t>
  </si>
  <si>
    <t>Securities</t>
  </si>
  <si>
    <t>Non-durable goods</t>
  </si>
  <si>
    <t>Construction buildings</t>
  </si>
  <si>
    <t>Specialty trade contractor</t>
  </si>
  <si>
    <t>Durable goods wholesale</t>
  </si>
  <si>
    <t xml:space="preserve">Metal product manuf. </t>
  </si>
  <si>
    <t>Administrative &amp; support services</t>
  </si>
  <si>
    <t>Motor vehicle dealers</t>
  </si>
  <si>
    <t>Food/drink services</t>
  </si>
  <si>
    <t>book inc net of depreciation</t>
  </si>
  <si>
    <t>S corp return with book dep</t>
  </si>
  <si>
    <t>memo: tax dep</t>
  </si>
  <si>
    <t>dpr_win25</t>
  </si>
  <si>
    <t>roa_win25 (oibdp)</t>
  </si>
  <si>
    <t>business income</t>
  </si>
  <si>
    <t>SYZZ return before dep.</t>
  </si>
  <si>
    <t>Health care</t>
  </si>
  <si>
    <t>Professional services</t>
  </si>
  <si>
    <t>Chemical manuf. (32)</t>
  </si>
  <si>
    <t>Real estate (53)</t>
  </si>
  <si>
    <t>Administrative support (56)</t>
  </si>
  <si>
    <t>Finance (52)</t>
  </si>
  <si>
    <t>Mechanical manuf. (33)</t>
  </si>
  <si>
    <t>Construction (23)</t>
  </si>
  <si>
    <t>Wholesale trade (42)</t>
  </si>
  <si>
    <t>Retail (44)</t>
  </si>
  <si>
    <t>8 largest 2-digits by ordinary business income</t>
  </si>
  <si>
    <t>Educational services</t>
  </si>
  <si>
    <t>Administrative support</t>
  </si>
  <si>
    <t>Other services</t>
  </si>
  <si>
    <t>Entertainment, recreation</t>
  </si>
  <si>
    <t>Accommodation &amp; food</t>
  </si>
  <si>
    <t>Professional services (54)</t>
  </si>
  <si>
    <t>Information (51)</t>
  </si>
  <si>
    <t>Warehousing (49)</t>
  </si>
  <si>
    <t>Transportation (48)</t>
  </si>
  <si>
    <t>Transportion &amp; warehousing</t>
  </si>
  <si>
    <t>48-49</t>
  </si>
  <si>
    <t>Retail (45)</t>
  </si>
  <si>
    <t>Retail trade</t>
  </si>
  <si>
    <t>44-45</t>
  </si>
  <si>
    <t>Food &amp; textile manuf. (31)</t>
  </si>
  <si>
    <t>Manufacturing</t>
  </si>
  <si>
    <t>31+32+33</t>
  </si>
  <si>
    <t>Construction (24)</t>
  </si>
  <si>
    <t>Utilities (23)</t>
  </si>
  <si>
    <t>Mining (21)</t>
  </si>
  <si>
    <t>Agriculture (11)</t>
  </si>
  <si>
    <t>net roa tax corr</t>
  </si>
  <si>
    <t>net row_win25</t>
  </si>
  <si>
    <t>dep_win25</t>
  </si>
  <si>
    <t>gross roa_win25</t>
  </si>
  <si>
    <t>gross roa_win5</t>
  </si>
  <si>
    <t>dep</t>
  </si>
  <si>
    <t>gross roa</t>
  </si>
  <si>
    <t>interest paid/assets</t>
  </si>
  <si>
    <t>Depreciation / assets</t>
  </si>
  <si>
    <t>Interest rate on debt</t>
  </si>
  <si>
    <t>Return on assets SYZZ gross of interest and depreciation</t>
  </si>
  <si>
    <t>Return on assets gross of interest and depreciation</t>
  </si>
  <si>
    <t>Assets</t>
  </si>
  <si>
    <t>EBITD SYZZ</t>
  </si>
  <si>
    <t>EBITD</t>
  </si>
  <si>
    <t>Net gains (minus losses) noncapital assets</t>
  </si>
  <si>
    <t>Interest paid</t>
  </si>
  <si>
    <t>Depreciation &amp; amortization</t>
  </si>
  <si>
    <t>Deduction flowing to shareholders</t>
  </si>
  <si>
    <t>Source: IRS, Statistics of Income Division: Publication 16, June 2019.</t>
  </si>
  <si>
    <t>d—In order to avoid disclosure of information for specific corporations, these data have been deleted.  Data are included in appropriate totals.</t>
  </si>
  <si>
    <t>* Estimate should be used with caution because of the small number of sample returns on which it is based.</t>
  </si>
  <si>
    <t>Note: Detail may not add to total because of rounding.  See "Explanation of Terms" and "Description of the Sample and Limitations of the Data."</t>
  </si>
  <si>
    <t>Total net income (less deficit)</t>
  </si>
  <si>
    <t>d</t>
  </si>
  <si>
    <t>Net income (less deficit) from other rental activity</t>
  </si>
  <si>
    <t>Real estate rental net income (less deficit)</t>
  </si>
  <si>
    <t xml:space="preserve">   Net long-term capital gain (loss)</t>
  </si>
  <si>
    <t xml:space="preserve">   Net short-term capital gain (loss)</t>
  </si>
  <si>
    <t xml:space="preserve">   Royalty income</t>
  </si>
  <si>
    <t xml:space="preserve">   Dividend income</t>
  </si>
  <si>
    <t xml:space="preserve">   Interest income</t>
  </si>
  <si>
    <t>Portfolio income (less deficit) distributed to shareholders</t>
  </si>
  <si>
    <t xml:space="preserve">Net income (less deficit) from a trade or business </t>
  </si>
  <si>
    <t>Number of shareholders</t>
  </si>
  <si>
    <t>Number of returns</t>
  </si>
  <si>
    <t>Waste management
and remediation
services</t>
  </si>
  <si>
    <t>Administrative and support services</t>
  </si>
  <si>
    <t>Religious, grantmaking, civic, professional, and similar organizations</t>
  </si>
  <si>
    <t>Personal
and laundry services</t>
  </si>
  <si>
    <t>Repair and maintenance</t>
  </si>
  <si>
    <t>Food
services
and drinking places</t>
  </si>
  <si>
    <t>Accommodation</t>
  </si>
  <si>
    <t>Amusement, gambling, and recreation industries</t>
  </si>
  <si>
    <t>Other arts, entertainment, and recreation</t>
  </si>
  <si>
    <t>Hospitals, nursing, and residential care facilities</t>
  </si>
  <si>
    <t>Miscellaneous
health care
and social
assistance</t>
  </si>
  <si>
    <t>Offices of health practitioners and outpatient care centers</t>
  </si>
  <si>
    <t>Lessors of nonfinancial intangible assets (except copyrighted works)</t>
  </si>
  <si>
    <t>Rental and leasing services</t>
  </si>
  <si>
    <t>Funds, trusts, and other financial
vehicles</t>
  </si>
  <si>
    <t>Insurance carriers and related
activities</t>
  </si>
  <si>
    <t>Securities, commodity contracts,
other financial investments,
and related activities</t>
  </si>
  <si>
    <t>Non-
depository
credit intermediation</t>
  </si>
  <si>
    <t>Depository
credit intermediation</t>
  </si>
  <si>
    <t>Other information services</t>
  </si>
  <si>
    <t>Data
processing, hosting, and related
services</t>
  </si>
  <si>
    <t>Telecom-
munications
(including
paging,
cellular,
satellite,
cable and
Internet
service
providers)</t>
  </si>
  <si>
    <t>Broadcasting (except Internet)</t>
  </si>
  <si>
    <t>Motion
picture
and sound recording industries</t>
  </si>
  <si>
    <t>Publishing industries (except Internet)</t>
  </si>
  <si>
    <t>Warehousing
and storage</t>
  </si>
  <si>
    <t>Other transportation
and support
activities</t>
  </si>
  <si>
    <t>Pipeline transportation</t>
  </si>
  <si>
    <t>Transit
and ground passenger transportation</t>
  </si>
  <si>
    <t>Truck transportation</t>
  </si>
  <si>
    <t>Air, rail,
and water transportation</t>
  </si>
  <si>
    <t>Nonstore
retailers</t>
  </si>
  <si>
    <t>Miscellaneous store retailers</t>
  </si>
  <si>
    <t>General merchandise stores</t>
  </si>
  <si>
    <t>Sporting goods, hobby, book,
and music
stores</t>
  </si>
  <si>
    <t>Clothing
and clothing accessories stores</t>
  </si>
  <si>
    <t>Gasoline
stations</t>
  </si>
  <si>
    <t>Health
and personal care stores</t>
  </si>
  <si>
    <t>Food,
beverage
and liquor
stores</t>
  </si>
  <si>
    <t>Building material and garden equipment
and supplies dealers</t>
  </si>
  <si>
    <t>Electronics
and
appliance
stores</t>
  </si>
  <si>
    <t>Furniture
and home furnishings
stores</t>
  </si>
  <si>
    <t>Motor
vehicle
dealers
and parts
dealers</t>
  </si>
  <si>
    <t>Electronic markets and agents and brokers</t>
  </si>
  <si>
    <t>Nondurable goods</t>
  </si>
  <si>
    <t>Durable goods</t>
  </si>
  <si>
    <t>Miscellaneous manufacturing</t>
  </si>
  <si>
    <t>Furniture
and related product manufacturing</t>
  </si>
  <si>
    <t>Transportation equipment manufacturing</t>
  </si>
  <si>
    <t>Electrical equipment, appliance,
and
component manufacturing</t>
  </si>
  <si>
    <t>Computer
and
electronic
product manufacturing</t>
  </si>
  <si>
    <t>Machinery manufacturing</t>
  </si>
  <si>
    <t>Fabricated
metal
product manufacturing</t>
  </si>
  <si>
    <t>Primary
metal
manufacturing</t>
  </si>
  <si>
    <t>Nonmetallic
mineral
product manufacturing</t>
  </si>
  <si>
    <t>Plastics
and rubber products manufacturing</t>
  </si>
  <si>
    <t>Chemical manufacturing</t>
  </si>
  <si>
    <t>Petroleum
and coal
products manufacturing</t>
  </si>
  <si>
    <t>Printing
and related support
activities</t>
  </si>
  <si>
    <t>Paper manufacturing</t>
  </si>
  <si>
    <t>Wood
product manufacturing</t>
  </si>
  <si>
    <t>Leather
and allied product manufacturing</t>
  </si>
  <si>
    <t>Apparel manufacturing</t>
  </si>
  <si>
    <t>Textile
mills and
textile
product
mills</t>
  </si>
  <si>
    <t>Beverage
and
tobacco product manufacturing</t>
  </si>
  <si>
    <t>Food manufacturing</t>
  </si>
  <si>
    <t>Specialty
trade
contractors</t>
  </si>
  <si>
    <t>Heavy
and civil engineering construction
and land subdivision</t>
  </si>
  <si>
    <t>Construction
of
buildings</t>
  </si>
  <si>
    <t>Support
activities
and fishing, hunting and trapping</t>
  </si>
  <si>
    <t>Forestry
and
logging</t>
  </si>
  <si>
    <t>Agricultural production</t>
  </si>
  <si>
    <t>Accommodation and food services</t>
  </si>
  <si>
    <t>Arts, entertainment, and recreation</t>
  </si>
  <si>
    <t>Health care and social assistance</t>
  </si>
  <si>
    <t>Administrative and support and waste management and remediation services</t>
  </si>
  <si>
    <t>Management
of companies  (holding companies)</t>
  </si>
  <si>
    <t>Professional, scientific,
and technical services</t>
  </si>
  <si>
    <t>Real estate and rental and leasing</t>
  </si>
  <si>
    <t>Finance and insurance</t>
  </si>
  <si>
    <t>Information</t>
  </si>
  <si>
    <t>Transportation and warehousing</t>
  </si>
  <si>
    <t>Wholesale trade</t>
  </si>
  <si>
    <t>Construction</t>
  </si>
  <si>
    <t>Utilities</t>
  </si>
  <si>
    <t>Mining</t>
  </si>
  <si>
    <t>Agriculture, forestry, fishing, and hunting</t>
  </si>
  <si>
    <t xml:space="preserve">All
industries </t>
  </si>
  <si>
    <t>Item</t>
  </si>
  <si>
    <t>[All figures are estimates based on samples—money amounts are in thousands of dollars]</t>
  </si>
  <si>
    <t>Table 7.  Portfolio Income, Rental Income, and Total Net Income, by Major Industry, Tax Year 2014</t>
  </si>
  <si>
    <t>RETURNS OF ACTIVE CORPORATIONS, FORM 1120S</t>
  </si>
  <si>
    <t>Copied from Johns-Slemrod Table 2</t>
  </si>
  <si>
    <t>(external files)</t>
  </si>
  <si>
    <t>Sources</t>
  </si>
  <si>
    <t>Saez and Zucman (2016), Appendix Table C6b</t>
  </si>
  <si>
    <t>PSZ Appendix Table I-TSC2, updated Sept. 2020</t>
  </si>
  <si>
    <t>CCAdj for proprietor's income</t>
  </si>
  <si>
    <t>Proprietor's income</t>
  </si>
  <si>
    <t>SZZ A15</t>
  </si>
  <si>
    <t>SZZ matched-estates income</t>
  </si>
  <si>
    <t>Saez-Zucman (2016) matched estates-income tax data</t>
  </si>
  <si>
    <t>Return top 0.1% by interest (excluding intest) (= Moody's Aaa)</t>
  </si>
  <si>
    <t>Top 0.1% interest rate in SZZ</t>
  </si>
  <si>
    <t>Source: program build_usdina_szz</t>
  </si>
  <si>
    <t>Old program build_usdina_szz (used in comments on SZZ, May 2020)</t>
  </si>
  <si>
    <t>Memo: estates &gt;20m</t>
  </si>
  <si>
    <t>The 3rd graph computes the interest rate on savings obtained from the 4 estimates: indeed the interest rate of the SZZ method is way too high</t>
  </si>
  <si>
    <t>exactly as predicted by our theory of capitalization. Bias effect is modest in magnitude because saving accounts is only a small share of wealth of foundations.</t>
  </si>
  <si>
    <t xml:space="preserve">=&gt; capitalizing with average r or interest rate of top 1% wealthiest delivers accurate top wealth shares while capitalizing with interest rate of top 1% highest interest rate under-estimates top wealth shares </t>
  </si>
  <si>
    <t>Bottom line: interest rate of top 1% interest earners much higher (comparable to Moody AAA) than interest rate average or interest rate of top 1% wealthiest foundations (comparable to SZ new aggregate r)</t>
  </si>
  <si>
    <t>Interest is capped at 20% of balances (to control for mis-reporting, hardly any effect on wealth shares but visible effect on interest rate with SZZ method).</t>
  </si>
  <si>
    <t>Uses foundation data from 1990 to 2016 that provides both interest paying saving accounts balances (savings) and interest paid on such accounts (intsav)</t>
  </si>
  <si>
    <t>Notes: output created in July 2020 with program SaezZucman2014/Foundations/Programs.returns_foundation_saez.do with output foundation_r_results</t>
  </si>
  <si>
    <t>rintcapi</t>
  </si>
  <si>
    <t>rintcapw</t>
  </si>
  <si>
    <t>rintcap</t>
  </si>
  <si>
    <t>rint</t>
  </si>
  <si>
    <t>shtop1cap_rtop1int</t>
  </si>
  <si>
    <t>shtop1cap_rtop1wealth</t>
  </si>
  <si>
    <t>shtop1cap_rm</t>
  </si>
  <si>
    <t>shtop1true</t>
  </si>
  <si>
    <t>rfix</t>
  </si>
  <si>
    <t>frbondimp</t>
  </si>
  <si>
    <t>rbondimp</t>
  </si>
  <si>
    <t>frbondhigh</t>
  </si>
  <si>
    <t>rbond</t>
  </si>
  <si>
    <t>frequityhigh</t>
  </si>
  <si>
    <t>requity</t>
  </si>
  <si>
    <t>reqbond</t>
  </si>
  <si>
    <t>rsavtop1intrank</t>
  </si>
  <si>
    <t>rsavbot99</t>
  </si>
  <si>
    <t>rsavtop1</t>
  </si>
  <si>
    <t>rsav</t>
  </si>
  <si>
    <t>totalintsav</t>
  </si>
  <si>
    <t>totalsavings</t>
  </si>
  <si>
    <t>Capitalizing with r of top 1% highest interest foundations</t>
  </si>
  <si>
    <t xml:space="preserve">Capitalizing with r of top 1% wealthiest foundations </t>
  </si>
  <si>
    <t xml:space="preserve">Capitalizing with average r </t>
  </si>
  <si>
    <t>True wealth share</t>
  </si>
  <si>
    <t>Top 1% highest interest income foundations</t>
  </si>
  <si>
    <t>Top 1% wealthiest foundations</t>
  </si>
  <si>
    <t>All foundations</t>
  </si>
  <si>
    <t>DFA</t>
  </si>
  <si>
    <t>Updated SZ</t>
  </si>
  <si>
    <t>Source: Saez and Zucman JEP 2020, Appendix Figure AF1C, DataF1-F2(Wealth)</t>
  </si>
  <si>
    <t>totalfixed</t>
  </si>
  <si>
    <t>totalinterest</t>
  </si>
  <si>
    <t>rmacro</t>
  </si>
  <si>
    <t>rtop1</t>
  </si>
  <si>
    <t>rtopp1</t>
  </si>
  <si>
    <t>rtop99_999</t>
  </si>
  <si>
    <t>rbot99</t>
  </si>
  <si>
    <t>frbond</t>
  </si>
  <si>
    <t>frbondtop1</t>
  </si>
  <si>
    <t>frbondbot99</t>
  </si>
  <si>
    <t>frbondtop1int</t>
  </si>
  <si>
    <t>rtop1int</t>
  </si>
  <si>
    <t>rbot99int</t>
  </si>
  <si>
    <t>rmacroc</t>
  </si>
  <si>
    <t>rtop1c</t>
  </si>
  <si>
    <t>rtopp1c</t>
  </si>
  <si>
    <t>rmacronew</t>
  </si>
  <si>
    <t>rtop1new</t>
  </si>
  <si>
    <t>rtopp1new</t>
  </si>
  <si>
    <t>rtop1inttorm</t>
  </si>
  <si>
    <t>Note: this table is created on July 2020 from program SaezZucman2019BPEA/dataanalysis/scftop400v2.do, output is scf_r_results.xls</t>
  </si>
  <si>
    <t>Top 1% wealthiest defined within SCF relative to households (not tax units).</t>
  </si>
  <si>
    <t>rm(SZ)</t>
  </si>
  <si>
    <t>It updates the BPEA computations to isolate more precisely the fixed claim assets that pay interest reported as interest on tax returns.</t>
  </si>
  <si>
    <t xml:space="preserve">1) it removes all mutual funds: money market (mmmf), govt bond (gbmutf), corp+other bond (obmutf), </t>
  </si>
  <si>
    <t>balanced mutual funds .5*(comutf) (50% were included in Brookings) and omutf (hedge funds) as mutual funds pay non-qualified dividends instead of interest</t>
  </si>
  <si>
    <t xml:space="preserve">2) it removes checking accounts (checking) and pre-paid cards as these typically don't pay interest </t>
  </si>
  <si>
    <t>3) it adds trusts invested in fixed income claims (pre-2004, no detail so add 50% of trusts as fixed claim about half of trust wealth)</t>
  </si>
  <si>
    <t>NOTE: this is conservative as hedge funds, limited partnerships, and S-corps typically hold fixed claim assets that pay interest on K1s</t>
  </si>
  <si>
    <t>but we don't have a good way to know what fraction of hedge funds (omutf) or partnership or S-corp wealth is in fixed claims in SCF data.</t>
  </si>
  <si>
    <t>Bottom line: the ratio of r for the top 1% wealthiest to overall r is about 1 from 1989 to 2004, and around 1.4 from 2007-2016</t>
  </si>
  <si>
    <t>This can justify our new July 2020 correction of 1.4</t>
  </si>
  <si>
    <t>NOTE: SCF is quite noisy, the interest totals differ from IRS interest totals quite a bit year to year, the top .1% interest is very noisy.</t>
  </si>
  <si>
    <t>Adding Microsoft and Apple makes no difference (they have the same return as the average corp for which idit is reported)</t>
  </si>
  <si>
    <t>Adding Apple and Microsoft (using their 10k which has info on interest received, not reported in Compustat after 2010 for Apple and 2004 for MSFT) we get to around 2/3</t>
  </si>
  <si>
    <t>&gt;&gt; 50%-60% of Compsutat nonfinancial corporations (weighetd by cash assets) report interest income earned</t>
  </si>
  <si>
    <t xml:space="preserve">Interest rate of US non-financial coprorations (Compustat) </t>
  </si>
  <si>
    <t>che + ivao</t>
  </si>
  <si>
    <t>idit</t>
  </si>
  <si>
    <t>Adding Microsoft</t>
  </si>
  <si>
    <t>Adding Apple</t>
  </si>
  <si>
    <t>Fraction with idit</t>
  </si>
  <si>
    <t>return</t>
  </si>
  <si>
    <t>ivao</t>
  </si>
  <si>
    <t>che</t>
  </si>
  <si>
    <t>reports_interest</t>
  </si>
  <si>
    <t>fyear</t>
  </si>
  <si>
    <t>Saez-Zucman aggregate</t>
  </si>
  <si>
    <t>(Exlucding ivao)</t>
  </si>
  <si>
    <t>Corporations  reporting interest &amp; dividends ("idit") in Compsutat, adding Apple and Microsoft (hand-collected from 10-K)</t>
  </si>
  <si>
    <t>Corporations  with no info on interest &amp; dividends ("idit") in Compsutat</t>
  </si>
  <si>
    <t>Corporations  reporting interest &amp; dividends ("idit") in Compsutat</t>
  </si>
  <si>
    <t>10K says that the weighted average interest rate is…</t>
  </si>
  <si>
    <t>Saez-Zucman aggregate interest rate</t>
  </si>
  <si>
    <t>Interest rate on Apple's fixed-income portfolio</t>
  </si>
  <si>
    <t>Dividend and interest income</t>
  </si>
  <si>
    <t xml:space="preserve">Cash, Cash Equivalents and Marketable Securities </t>
  </si>
  <si>
    <t>Interest rate on Alphabet's fixed income portfolio</t>
  </si>
  <si>
    <t>Interest income</t>
  </si>
  <si>
    <t>Alphabet</t>
  </si>
  <si>
    <t>Interest rate on Pfizer's fixed income portfolio</t>
  </si>
  <si>
    <t>Pfizer</t>
  </si>
  <si>
    <t>Includes dividends</t>
  </si>
  <si>
    <t>Interest rate on Microsoft's fixed-income portfolio</t>
  </si>
  <si>
    <t>microsoft</t>
  </si>
  <si>
    <t>Wealth of billionaires ($ trillion)</t>
  </si>
  <si>
    <t>S-corporations interest</t>
  </si>
  <si>
    <t>S-corporations profits (assuming 25% of business income is profit)</t>
  </si>
  <si>
    <t>C-corporations interest</t>
  </si>
  <si>
    <t>C-corporations profits</t>
  </si>
  <si>
    <t>&gt;$100m</t>
  </si>
  <si>
    <t>&gt;$100m*</t>
  </si>
  <si>
    <t>$50m-$100m</t>
  </si>
  <si>
    <t>$25m-$50m</t>
  </si>
  <si>
    <t>$10m-$25m</t>
  </si>
  <si>
    <t>$5m-$10m</t>
  </si>
  <si>
    <t>$1m-$5m</t>
  </si>
  <si>
    <t>&gt;$1m</t>
  </si>
  <si>
    <t xml:space="preserve">Excluding 2.5b+ </t>
  </si>
  <si>
    <t>Capital shares by type of business and assets</t>
  </si>
  <si>
    <t>Source: Saez and Zucman (2020), "Labor and Capital in US Businesses"</t>
  </si>
  <si>
    <t>Capital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</si>
</sst>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44" formatCode="_(&quot;$&quot;* #,##0.00_);_(&quot;$&quot;* \(#,##0.00\);_(&quot;$&quot;* &quot;-&quot;??_);_(@_)"/>
    <numFmt numFmtId="43" formatCode="_(* #,##0.00_);_(* \(#,##0.00\);_(* &quot;-&quot;??_);_(@_)"/>
    <numFmt numFmtId="164" formatCode="0.0%"/>
    <numFmt numFmtId="165" formatCode="General_)"/>
    <numFmt numFmtId="166" formatCode="_ * #,##0.00_ ;_ * \-#,##0.00_ ;_ * &quot;-&quot;??_ ;_ @_ "/>
    <numFmt numFmtId="167" formatCode="_-* #,##0.00\ _k_r_._-;\-* #,##0.00\ _k_r_._-;_-* &quot;-&quot;??\ _k_r_._-;_-@_-"/>
    <numFmt numFmtId="168" formatCode="_-* #,##0.00\ _€_-;\-* #,##0.00\ _€_-;_-* &quot;-&quot;??\ _€_-;_-@_-"/>
    <numFmt numFmtId="169" formatCode="_-* #,##0.00\ _z_ł_-;\-* #,##0.00\ _z_ł_-;_-* &quot;-&quot;??\ _z_ł_-;_-@_-"/>
    <numFmt numFmtId="170" formatCode="#,##0.000"/>
    <numFmt numFmtId="171" formatCode="#,##0.0"/>
    <numFmt numFmtId="172" formatCode="#,##0.00__;\-#,##0.00__;#,##0.00__;@__"/>
    <numFmt numFmtId="173" formatCode="_ * #,##0.00_)\ _€_ ;_ * \(#,##0.00\)\ _€_ ;_ * &quot;-&quot;??_)\ _€_ ;_ @_ "/>
    <numFmt numFmtId="174" formatCode="\$#,##0\ ;\(\$#,##0\)"/>
    <numFmt numFmtId="175" formatCode="#,##0;[Red]#,##0"/>
    <numFmt numFmtId="176" formatCode="0.0"/>
    <numFmt numFmtId="178" formatCode="&quot;* &quot;#,##0;&quot;* &quot;\-#,##0;&quot;* &quot;@"/>
    <numFmt numFmtId="179" formatCode="0_);\(0\)"/>
  </numFmts>
  <fonts count="105">
    <font>
      <sz val="12"/>
      <color theme="1"/>
      <name val="Arial"/>
      <family val="2"/>
    </font>
    <font>
      <sz val="12"/>
      <color theme="1"/>
      <name val="Calibri"/>
      <family val="2"/>
      <scheme val="minor"/>
    </font>
    <font>
      <sz val="12"/>
      <name val="Arial"/>
    </font>
    <font>
      <sz val="12"/>
      <color theme="1"/>
      <name val="Arial"/>
      <family val="2"/>
    </font>
    <font>
      <sz val="12"/>
      <color theme="1"/>
      <name val="Arial"/>
      <family val="2"/>
    </font>
    <font>
      <sz val="12"/>
      <color theme="1"/>
      <name val="Calibri"/>
      <family val="2"/>
      <scheme val="minor"/>
    </font>
    <font>
      <sz val="12"/>
      <color theme="1"/>
      <name val="Calibri"/>
      <family val="2"/>
      <scheme val="minor"/>
    </font>
    <font>
      <sz val="12"/>
      <color theme="1"/>
      <name val="Arial"/>
      <family val="2"/>
    </font>
    <font>
      <sz val="12"/>
      <color theme="1"/>
      <name val="Calibri"/>
      <family val="2"/>
      <scheme val="minor"/>
    </font>
    <font>
      <sz val="11"/>
      <name val="Calibri"/>
      <family val="2"/>
    </font>
    <font>
      <sz val="12"/>
      <color theme="1"/>
      <name val="Arial"/>
      <family val="2"/>
    </font>
    <font>
      <b/>
      <sz val="12"/>
      <color theme="1"/>
      <name val="Arial"/>
      <family val="2"/>
    </font>
    <font>
      <u/>
      <sz val="12"/>
      <color indexed="12"/>
      <name val="Calibri"/>
      <family val="2"/>
    </font>
    <font>
      <u/>
      <sz val="12"/>
      <color indexed="12"/>
      <name val="Arial"/>
      <family val="2"/>
    </font>
    <font>
      <b/>
      <sz val="14"/>
      <color theme="1"/>
      <name val="Arial"/>
      <family val="2"/>
    </font>
    <font>
      <sz val="12"/>
      <name val="Arial"/>
      <family val="2"/>
    </font>
    <font>
      <sz val="10"/>
      <name val="Arial"/>
      <family val="2"/>
    </font>
    <font>
      <b/>
      <sz val="12"/>
      <name val="Arial"/>
      <family val="2"/>
    </font>
    <font>
      <sz val="11"/>
      <name val="Calibri"/>
      <family val="2"/>
    </font>
    <font>
      <i/>
      <sz val="12"/>
      <color theme="1"/>
      <name val="Arial"/>
      <family val="2"/>
    </font>
    <font>
      <b/>
      <sz val="15"/>
      <color theme="3"/>
      <name val="Arial"/>
      <family val="2"/>
    </font>
    <font>
      <b/>
      <sz val="13"/>
      <color theme="3"/>
      <name val="Arial"/>
      <family val="2"/>
    </font>
    <font>
      <b/>
      <sz val="11"/>
      <color theme="3"/>
      <name val="Arial"/>
      <family val="2"/>
    </font>
    <font>
      <u/>
      <sz val="12"/>
      <color theme="10"/>
      <name val="Arial"/>
      <family val="2"/>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0"/>
      <color rgb="FF9C0006"/>
      <name val="Arial"/>
      <family val="2"/>
    </font>
    <font>
      <sz val="9"/>
      <color indexed="9"/>
      <name val="Times"/>
      <family val="1"/>
    </font>
    <font>
      <b/>
      <sz val="11"/>
      <color indexed="52"/>
      <name val="Calibri"/>
      <family val="2"/>
    </font>
    <font>
      <b/>
      <sz val="10"/>
      <color rgb="FFFA7D00"/>
      <name val="Arial"/>
      <family val="2"/>
    </font>
    <font>
      <b/>
      <sz val="11"/>
      <color indexed="9"/>
      <name val="Calibri"/>
      <family val="2"/>
    </font>
    <font>
      <b/>
      <sz val="10"/>
      <color theme="0"/>
      <name val="Arial"/>
      <family val="2"/>
    </font>
    <font>
      <sz val="11"/>
      <color theme="1"/>
      <name val="Calibri"/>
      <family val="2"/>
      <scheme val="minor"/>
    </font>
    <font>
      <sz val="12"/>
      <color theme="1"/>
      <name val="Garamond"/>
      <family val="2"/>
    </font>
    <font>
      <sz val="11"/>
      <name val="Arial"/>
      <family val="2"/>
    </font>
    <font>
      <sz val="9"/>
      <color indexed="8"/>
      <name val="Times"/>
      <family val="1"/>
    </font>
    <font>
      <sz val="12"/>
      <color indexed="24"/>
      <name val="Arial"/>
      <family val="2"/>
    </font>
    <font>
      <sz val="8"/>
      <name val="Helvetica"/>
      <family val="2"/>
    </font>
    <font>
      <b/>
      <sz val="8"/>
      <color indexed="24"/>
      <name val="Times New Roman"/>
      <family val="1"/>
    </font>
    <font>
      <sz val="8"/>
      <color indexed="24"/>
      <name val="Times New Roman"/>
      <family val="1"/>
    </font>
    <font>
      <i/>
      <sz val="11"/>
      <color indexed="23"/>
      <name val="Calibri"/>
      <family val="2"/>
    </font>
    <font>
      <i/>
      <sz val="10"/>
      <color rgb="FF7F7F7F"/>
      <name val="Arial"/>
      <family val="2"/>
    </font>
    <font>
      <sz val="11"/>
      <color indexed="17"/>
      <name val="Calibri"/>
      <family val="2"/>
    </font>
    <font>
      <sz val="10"/>
      <color rgb="FF006100"/>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color rgb="FF3F3F76"/>
      <name val="Arial"/>
      <family val="2"/>
    </font>
    <font>
      <sz val="11"/>
      <color indexed="52"/>
      <name val="Calibri"/>
      <family val="2"/>
    </font>
    <font>
      <sz val="10"/>
      <color rgb="FFFA7D00"/>
      <name val="Arial"/>
      <family val="2"/>
    </font>
    <font>
      <sz val="11"/>
      <color indexed="60"/>
      <name val="Calibri"/>
      <family val="2"/>
    </font>
    <font>
      <sz val="10"/>
      <color rgb="FF9C6500"/>
      <name val="Arial"/>
      <family val="2"/>
    </font>
    <font>
      <sz val="12"/>
      <color indexed="8"/>
      <name val="Calibri"/>
      <family val="2"/>
    </font>
    <font>
      <sz val="10"/>
      <name val="Verdana"/>
      <family val="2"/>
    </font>
    <font>
      <sz val="11"/>
      <color indexed="8"/>
      <name val="Calibri"/>
      <family val="2"/>
      <scheme val="minor"/>
    </font>
    <font>
      <sz val="9"/>
      <name val="Times New Roman"/>
      <family val="1"/>
    </font>
    <font>
      <sz val="10"/>
      <color indexed="8"/>
      <name val="Times"/>
      <family val="1"/>
    </font>
    <font>
      <sz val="9"/>
      <name val="Times"/>
      <family val="1"/>
    </font>
    <font>
      <sz val="12"/>
      <name val="Arial CE"/>
    </font>
    <font>
      <b/>
      <sz val="11"/>
      <color indexed="63"/>
      <name val="Calibri"/>
      <family val="2"/>
    </font>
    <font>
      <b/>
      <sz val="10"/>
      <color rgb="FF3F3F3F"/>
      <name val="Arial"/>
      <family val="2"/>
    </font>
    <font>
      <sz val="7"/>
      <name val="Helvetica"/>
      <family val="2"/>
    </font>
    <font>
      <b/>
      <sz val="18"/>
      <color indexed="56"/>
      <name val="Cambria"/>
      <family val="2"/>
    </font>
    <font>
      <b/>
      <sz val="10"/>
      <color theme="1"/>
      <name val="Arial"/>
      <family val="2"/>
    </font>
    <font>
      <sz val="11"/>
      <color indexed="10"/>
      <name val="Calibri"/>
      <family val="2"/>
    </font>
    <font>
      <sz val="10"/>
      <color rgb="FFFF0000"/>
      <name val="Arial"/>
      <family val="2"/>
    </font>
    <font>
      <sz val="10"/>
      <name val="Times"/>
      <family val="1"/>
    </font>
    <font>
      <u/>
      <sz val="12"/>
      <color theme="11"/>
      <name val="Arial"/>
      <family val="2"/>
    </font>
    <font>
      <sz val="12"/>
      <color rgb="FF000000"/>
      <name val="Calibri"/>
      <family val="2"/>
    </font>
    <font>
      <sz val="12"/>
      <color rgb="FFFF0000"/>
      <name val="Arial"/>
      <family val="2"/>
    </font>
    <font>
      <b/>
      <sz val="12"/>
      <color theme="1"/>
      <name val="Calibri"/>
      <family val="2"/>
      <scheme val="minor"/>
    </font>
    <font>
      <sz val="11"/>
      <name val="Calibri"/>
    </font>
    <font>
      <sz val="12"/>
      <color theme="1"/>
      <name val="Arial Narrow"/>
      <family val="2"/>
    </font>
    <font>
      <sz val="11"/>
      <color rgb="FFFF0000"/>
      <name val="Calibri"/>
      <family val="2"/>
    </font>
    <font>
      <b/>
      <sz val="11"/>
      <name val="Calibri"/>
      <family val="2"/>
    </font>
    <font>
      <b/>
      <sz val="12"/>
      <color theme="1"/>
      <name val="Arial Narrow"/>
      <family val="2"/>
    </font>
    <font>
      <sz val="8"/>
      <color theme="1"/>
      <name val="Arial"/>
      <family val="2"/>
    </font>
    <font>
      <sz val="8"/>
      <color theme="1"/>
      <name val="Arial Narrow"/>
      <family val="2"/>
    </font>
    <font>
      <sz val="10"/>
      <name val="courier"/>
    </font>
    <font>
      <sz val="8"/>
      <name val="Arial"/>
      <family val="2"/>
    </font>
    <font>
      <sz val="10"/>
      <name val="Courier"/>
      <family val="1"/>
    </font>
    <font>
      <sz val="8"/>
      <color rgb="FFFF0000"/>
      <name val="Arial"/>
    </font>
    <font>
      <b/>
      <sz val="8"/>
      <name val="Arial"/>
      <family val="2"/>
    </font>
    <font>
      <sz val="10"/>
      <color indexed="8"/>
      <name val="Arial"/>
      <family val="2"/>
    </font>
    <font>
      <sz val="6"/>
      <name val="Arial"/>
      <family val="2"/>
    </font>
    <font>
      <sz val="6"/>
      <color theme="1"/>
      <name val="Arial"/>
      <family val="2"/>
    </font>
    <font>
      <b/>
      <sz val="6"/>
      <name val="Arial"/>
      <family val="2"/>
    </font>
    <font>
      <b/>
      <sz val="8"/>
      <color indexed="8"/>
      <name val="Arial"/>
      <family val="2"/>
    </font>
    <font>
      <b/>
      <sz val="8"/>
      <color rgb="FFFF0000"/>
      <name val="Arial"/>
      <family val="2"/>
    </font>
    <font>
      <sz val="8"/>
      <color indexed="8"/>
      <name val="Arial"/>
      <family val="2"/>
    </font>
    <font>
      <sz val="8"/>
      <color rgb="FFFF0000"/>
      <name val="Arial"/>
      <family val="2"/>
    </font>
    <font>
      <sz val="6.5"/>
      <name val="Arial"/>
      <family val="2"/>
    </font>
    <font>
      <b/>
      <sz val="10"/>
      <name val="Arial"/>
      <family val="2"/>
    </font>
    <font>
      <b/>
      <sz val="9"/>
      <color rgb="FF000000"/>
      <name val="Arial"/>
      <family val="2"/>
    </font>
    <font>
      <sz val="9"/>
      <color rgb="FF000000"/>
      <name val="Arial"/>
      <family val="2"/>
    </font>
    <font>
      <i/>
      <sz val="12"/>
      <color theme="1"/>
      <name val="Calibri"/>
      <family val="2"/>
      <scheme val="minor"/>
    </font>
    <font>
      <sz val="10"/>
      <color rgb="FF000000"/>
      <name val="Tahoma"/>
      <family val="2"/>
    </font>
    <font>
      <b/>
      <sz val="11"/>
      <color theme="1"/>
      <name val="Calibri"/>
      <family val="2"/>
      <scheme val="minor"/>
    </font>
    <font>
      <sz val="14"/>
      <color theme="1"/>
      <name val="Calibri"/>
      <family val="2"/>
      <scheme val="minor"/>
    </font>
    <font>
      <i/>
      <sz val="14"/>
      <color theme="1"/>
      <name val="Calibri"/>
      <family val="2"/>
      <scheme val="minor"/>
    </font>
    <font>
      <sz val="14"/>
      <color theme="1"/>
      <name val="Arial"/>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theme="4" tint="0.79995117038483843"/>
        <bgColor indexed="65"/>
      </patternFill>
    </fill>
    <fill>
      <patternFill patternType="solid">
        <fgColor indexed="45"/>
      </patternFill>
    </fill>
    <fill>
      <patternFill patternType="solid">
        <fgColor theme="5" tint="0.79995117038483843"/>
        <bgColor indexed="65"/>
      </patternFill>
    </fill>
    <fill>
      <patternFill patternType="solid">
        <fgColor indexed="42"/>
      </patternFill>
    </fill>
    <fill>
      <patternFill patternType="solid">
        <fgColor theme="6" tint="0.79995117038483843"/>
        <bgColor indexed="65"/>
      </patternFill>
    </fill>
    <fill>
      <patternFill patternType="solid">
        <fgColor indexed="46"/>
      </patternFill>
    </fill>
    <fill>
      <patternFill patternType="solid">
        <fgColor theme="7" tint="0.79995117038483843"/>
        <bgColor indexed="65"/>
      </patternFill>
    </fill>
    <fill>
      <patternFill patternType="solid">
        <fgColor indexed="27"/>
      </patternFill>
    </fill>
    <fill>
      <patternFill patternType="solid">
        <fgColor theme="8" tint="0.79995117038483843"/>
        <bgColor indexed="65"/>
      </patternFill>
    </fill>
    <fill>
      <patternFill patternType="solid">
        <fgColor indexed="47"/>
      </patternFill>
    </fill>
    <fill>
      <patternFill patternType="solid">
        <fgColor theme="9" tint="0.79995117038483843"/>
        <bgColor indexed="65"/>
      </patternFill>
    </fill>
    <fill>
      <patternFill patternType="solid">
        <fgColor indexed="44"/>
      </patternFill>
    </fill>
    <fill>
      <patternFill patternType="solid">
        <fgColor theme="4" tint="0.59996337778862885"/>
        <bgColor indexed="65"/>
      </patternFill>
    </fill>
    <fill>
      <patternFill patternType="solid">
        <fgColor indexed="29"/>
      </patternFill>
    </fill>
    <fill>
      <patternFill patternType="solid">
        <fgColor theme="5" tint="0.59996337778862885"/>
        <bgColor indexed="65"/>
      </patternFill>
    </fill>
    <fill>
      <patternFill patternType="solid">
        <fgColor indexed="11"/>
      </patternFill>
    </fill>
    <fill>
      <patternFill patternType="solid">
        <fgColor theme="6" tint="0.59996337778862885"/>
        <bgColor indexed="65"/>
      </patternFill>
    </fill>
    <fill>
      <patternFill patternType="solid">
        <fgColor theme="7" tint="0.59996337778862885"/>
        <bgColor indexed="65"/>
      </patternFill>
    </fill>
    <fill>
      <patternFill patternType="solid">
        <fgColor theme="8" tint="0.59996337778862885"/>
        <bgColor indexed="65"/>
      </patternFill>
    </fill>
    <fill>
      <patternFill patternType="solid">
        <fgColor indexed="51"/>
      </patternFill>
    </fill>
    <fill>
      <patternFill patternType="solid">
        <fgColor theme="9" tint="0.59996337778862885"/>
        <bgColor indexed="6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s>
  <borders count="71">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top style="thin">
        <color auto="1"/>
      </top>
      <bottom style="thin">
        <color auto="1"/>
      </bottom>
      <diagonal/>
    </border>
    <border>
      <left/>
      <right style="thick">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right/>
      <top/>
      <bottom style="medium">
        <color auto="1"/>
      </bottom>
      <diagonal/>
    </border>
    <border>
      <left/>
      <right style="thick">
        <color auto="1"/>
      </right>
      <top style="thin">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right style="thick">
        <color auto="1"/>
      </right>
      <top style="medium">
        <color auto="1"/>
      </top>
      <bottom/>
      <diagonal/>
    </border>
    <border>
      <left style="medium">
        <color auto="1"/>
      </left>
      <right style="thin">
        <color auto="1"/>
      </right>
      <top/>
      <bottom/>
      <diagonal/>
    </border>
    <border>
      <left style="thick">
        <color auto="1"/>
      </left>
      <right/>
      <top/>
      <bottom style="dashed">
        <color auto="1"/>
      </bottom>
      <diagonal/>
    </border>
    <border>
      <left style="medium">
        <color auto="1"/>
      </left>
      <right style="thin">
        <color auto="1"/>
      </right>
      <top/>
      <bottom style="dashed">
        <color auto="1"/>
      </bottom>
      <diagonal/>
    </border>
    <border>
      <left/>
      <right/>
      <top/>
      <bottom style="dashed">
        <color auto="1"/>
      </bottom>
      <diagonal/>
    </border>
    <border>
      <left/>
      <right style="thick">
        <color auto="1"/>
      </right>
      <top/>
      <bottom style="dashed">
        <color auto="1"/>
      </bottom>
      <diagonal/>
    </border>
    <border>
      <left style="thick">
        <color auto="1"/>
      </left>
      <right/>
      <top style="dashed">
        <color auto="1"/>
      </top>
      <bottom/>
      <diagonal/>
    </border>
    <border>
      <left style="medium">
        <color auto="1"/>
      </left>
      <right style="thin">
        <color auto="1"/>
      </right>
      <top style="dashed">
        <color auto="1"/>
      </top>
      <bottom/>
      <diagonal/>
    </border>
    <border>
      <left/>
      <right/>
      <top style="dashed">
        <color auto="1"/>
      </top>
      <bottom/>
      <diagonal/>
    </border>
    <border>
      <left/>
      <right style="thick">
        <color auto="1"/>
      </right>
      <top style="dashed">
        <color auto="1"/>
      </top>
      <bottom/>
      <diagonal/>
    </border>
    <border>
      <left/>
      <right/>
      <top/>
      <bottom style="thick">
        <color auto="1"/>
      </bottom>
      <diagonal/>
    </border>
    <border>
      <left style="medium">
        <color auto="1"/>
      </left>
      <right/>
      <top/>
      <bottom style="thick">
        <color auto="1"/>
      </bottom>
      <diagonal/>
    </border>
    <border>
      <left/>
      <right style="thick">
        <color auto="1"/>
      </right>
      <top/>
      <bottom style="thick">
        <color auto="1"/>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thick">
        <color theme="4" tint="0.49995422223578601"/>
      </bottom>
      <diagonal/>
    </border>
    <border>
      <left/>
      <right/>
      <top/>
      <bottom style="medium">
        <color indexed="30"/>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auto="1"/>
      </left>
      <right/>
      <top/>
      <bottom/>
      <diagonal/>
    </border>
    <border>
      <left style="thin">
        <color auto="1"/>
      </left>
      <right style="thin">
        <color auto="1"/>
      </right>
      <top style="thin">
        <color theme="0" tint="-0.24994659260841701"/>
      </top>
      <bottom style="thin">
        <color theme="0" tint="-0.24994659260841701"/>
      </bottom>
      <diagonal/>
    </border>
    <border>
      <left/>
      <right/>
      <top style="thin">
        <color auto="1"/>
      </top>
      <bottom/>
      <diagonal/>
    </border>
    <border>
      <left style="thin">
        <color auto="1"/>
      </left>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right style="thin">
        <color auto="1"/>
      </right>
      <top style="thin">
        <color theme="0" tint="-0.14996795556505021"/>
      </top>
      <bottom style="thin">
        <color auto="1"/>
      </bottom>
      <diagonal/>
    </border>
    <border>
      <left style="thin">
        <color auto="1"/>
      </left>
      <right/>
      <top style="thin">
        <color theme="0" tint="-0.24994659260841701"/>
      </top>
      <bottom style="thin">
        <color theme="0" tint="-0.24994659260841701"/>
      </bottom>
      <diagonal/>
    </border>
    <border>
      <left/>
      <right style="thin">
        <color auto="1"/>
      </right>
      <top style="thin">
        <color theme="0" tint="-0.14996795556505021"/>
      </top>
      <bottom style="thin">
        <color theme="0" tint="-0.14996795556505021"/>
      </bottom>
      <diagonal/>
    </border>
    <border>
      <left style="thin">
        <color auto="1"/>
      </left>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bottom style="thin">
        <color auto="1"/>
      </bottom>
      <diagonal/>
    </border>
    <border>
      <left style="thin">
        <color auto="1"/>
      </left>
      <right/>
      <top/>
      <bottom style="thin">
        <color auto="1"/>
      </bottom>
      <diagonal/>
    </border>
    <border>
      <left/>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thin">
        <color auto="1"/>
      </right>
      <top style="double">
        <color auto="1"/>
      </top>
      <bottom/>
      <diagonal/>
    </border>
    <border>
      <left/>
      <right/>
      <top style="double">
        <color auto="1"/>
      </top>
      <bottom/>
      <diagonal/>
    </border>
    <border>
      <left style="thin">
        <color auto="1"/>
      </left>
      <right/>
      <top style="double">
        <color auto="1"/>
      </top>
      <bottom/>
      <diagonal/>
    </border>
  </borders>
  <cellStyleXfs count="551">
    <xf numFmtId="0" fontId="0" fillId="0" borderId="0"/>
    <xf numFmtId="0" fontId="9" fillId="0" borderId="0"/>
    <xf numFmtId="9" fontId="9" fillId="0" borderId="0" applyFont="0" applyFill="0" applyBorder="0" applyAlignment="0" applyProtection="0"/>
    <xf numFmtId="9" fontId="10" fillId="0" borderId="0" applyFont="0" applyFill="0" applyBorder="0" applyAlignment="0" applyProtection="0"/>
    <xf numFmtId="0" fontId="12" fillId="0" borderId="0" applyNumberFormat="0" applyFill="0" applyBorder="0" applyAlignment="0" applyProtection="0"/>
    <xf numFmtId="0" fontId="10" fillId="0" borderId="0"/>
    <xf numFmtId="0" fontId="16" fillId="0" borderId="0"/>
    <xf numFmtId="0" fontId="18" fillId="0" borderId="0"/>
    <xf numFmtId="9" fontId="10" fillId="0" borderId="0" applyFont="0" applyFill="0" applyBorder="0" applyAlignment="0" applyProtection="0"/>
    <xf numFmtId="9" fontId="8" fillId="0" borderId="0" applyFont="0" applyFill="0" applyBorder="0" applyAlignment="0" applyProtection="0"/>
    <xf numFmtId="0" fontId="24" fillId="21" borderId="0" applyNumberFormat="0" applyBorder="0" applyAlignment="0" applyProtection="0"/>
    <xf numFmtId="0" fontId="25" fillId="22" borderId="0" applyNumberFormat="0" applyBorder="0" applyAlignment="0" applyProtection="0"/>
    <xf numFmtId="0" fontId="24" fillId="23" borderId="0" applyNumberFormat="0" applyBorder="0" applyAlignment="0" applyProtection="0"/>
    <xf numFmtId="0" fontId="25" fillId="24" borderId="0" applyNumberFormat="0" applyBorder="0" applyAlignment="0" applyProtection="0"/>
    <xf numFmtId="0" fontId="24" fillId="25" borderId="0" applyNumberFormat="0" applyBorder="0" applyAlignment="0" applyProtection="0"/>
    <xf numFmtId="0" fontId="25" fillId="26" borderId="0" applyNumberFormat="0" applyBorder="0" applyAlignment="0" applyProtection="0"/>
    <xf numFmtId="0" fontId="24" fillId="27" borderId="0" applyNumberFormat="0" applyBorder="0" applyAlignment="0" applyProtection="0"/>
    <xf numFmtId="0" fontId="25" fillId="28" borderId="0" applyNumberFormat="0" applyBorder="0" applyAlignment="0" applyProtection="0"/>
    <xf numFmtId="0" fontId="24" fillId="29" borderId="0" applyNumberFormat="0" applyBorder="0" applyAlignment="0" applyProtection="0"/>
    <xf numFmtId="0" fontId="25" fillId="30" borderId="0" applyNumberFormat="0" applyBorder="0" applyAlignment="0" applyProtection="0"/>
    <xf numFmtId="0" fontId="24" fillId="31" borderId="0" applyNumberFormat="0" applyBorder="0" applyAlignment="0" applyProtection="0"/>
    <xf numFmtId="0" fontId="25" fillId="32" borderId="0" applyNumberFormat="0" applyBorder="0" applyAlignment="0" applyProtection="0"/>
    <xf numFmtId="0" fontId="24" fillId="33" borderId="0" applyNumberFormat="0" applyBorder="0" applyAlignment="0" applyProtection="0"/>
    <xf numFmtId="0" fontId="25" fillId="34" borderId="0" applyNumberFormat="0" applyBorder="0" applyAlignment="0" applyProtection="0"/>
    <xf numFmtId="0" fontId="24" fillId="35" borderId="0" applyNumberFormat="0" applyBorder="0" applyAlignment="0" applyProtection="0"/>
    <xf numFmtId="0" fontId="25" fillId="36" borderId="0" applyNumberFormat="0" applyBorder="0" applyAlignment="0" applyProtection="0"/>
    <xf numFmtId="0" fontId="24" fillId="37" borderId="0" applyNumberFormat="0" applyBorder="0" applyAlignment="0" applyProtection="0"/>
    <xf numFmtId="0" fontId="25" fillId="38" borderId="0" applyNumberFormat="0" applyBorder="0" applyAlignment="0" applyProtection="0"/>
    <xf numFmtId="0" fontId="24" fillId="27" borderId="0" applyNumberFormat="0" applyBorder="0" applyAlignment="0" applyProtection="0"/>
    <xf numFmtId="0" fontId="25" fillId="39" borderId="0" applyNumberFormat="0" applyBorder="0" applyAlignment="0" applyProtection="0"/>
    <xf numFmtId="0" fontId="24" fillId="33" borderId="0" applyNumberFormat="0" applyBorder="0" applyAlignment="0" applyProtection="0"/>
    <xf numFmtId="0" fontId="25" fillId="40" borderId="0" applyNumberFormat="0" applyBorder="0" applyAlignment="0" applyProtection="0"/>
    <xf numFmtId="0" fontId="24" fillId="41" borderId="0" applyNumberFormat="0" applyBorder="0" applyAlignment="0" applyProtection="0"/>
    <xf numFmtId="0" fontId="25" fillId="42" borderId="0" applyNumberFormat="0" applyBorder="0" applyAlignment="0" applyProtection="0"/>
    <xf numFmtId="0" fontId="26" fillId="43" borderId="0" applyNumberFormat="0" applyBorder="0" applyAlignment="0" applyProtection="0"/>
    <xf numFmtId="0" fontId="27" fillId="10" borderId="0" applyNumberFormat="0" applyBorder="0" applyAlignment="0" applyProtection="0"/>
    <xf numFmtId="0" fontId="26" fillId="35" borderId="0" applyNumberFormat="0" applyBorder="0" applyAlignment="0" applyProtection="0"/>
    <xf numFmtId="0" fontId="27" fillId="12" borderId="0" applyNumberFormat="0" applyBorder="0" applyAlignment="0" applyProtection="0"/>
    <xf numFmtId="0" fontId="26" fillId="37" borderId="0" applyNumberFormat="0" applyBorder="0" applyAlignment="0" applyProtection="0"/>
    <xf numFmtId="0" fontId="27" fillId="14" borderId="0" applyNumberFormat="0" applyBorder="0" applyAlignment="0" applyProtection="0"/>
    <xf numFmtId="0" fontId="26" fillId="44" borderId="0" applyNumberFormat="0" applyBorder="0" applyAlignment="0" applyProtection="0"/>
    <xf numFmtId="0" fontId="27" fillId="16" borderId="0" applyNumberFormat="0" applyBorder="0" applyAlignment="0" applyProtection="0"/>
    <xf numFmtId="0" fontId="26" fillId="45" borderId="0" applyNumberFormat="0" applyBorder="0" applyAlignment="0" applyProtection="0"/>
    <xf numFmtId="0" fontId="27" fillId="18" borderId="0" applyNumberFormat="0" applyBorder="0" applyAlignment="0" applyProtection="0"/>
    <xf numFmtId="0" fontId="26" fillId="46" borderId="0" applyNumberFormat="0" applyBorder="0" applyAlignment="0" applyProtection="0"/>
    <xf numFmtId="0" fontId="27" fillId="20"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3" borderId="0" applyNumberFormat="0" applyBorder="0" applyAlignment="0" applyProtection="0"/>
    <xf numFmtId="0" fontId="27" fillId="15" borderId="0" applyNumberFormat="0" applyBorder="0" applyAlignment="0" applyProtection="0"/>
    <xf numFmtId="0" fontId="27" fillId="17" borderId="0" applyNumberFormat="0" applyBorder="0" applyAlignment="0" applyProtection="0"/>
    <xf numFmtId="0" fontId="27" fillId="19" borderId="0" applyNumberFormat="0" applyBorder="0" applyAlignment="0" applyProtection="0"/>
    <xf numFmtId="0" fontId="28" fillId="23" borderId="0" applyNumberFormat="0" applyBorder="0" applyAlignment="0" applyProtection="0"/>
    <xf numFmtId="0" fontId="29" fillId="3" borderId="0" applyNumberFormat="0" applyBorder="0" applyAlignment="0" applyProtection="0"/>
    <xf numFmtId="165" fontId="30" fillId="0" borderId="0">
      <alignment vertical="top"/>
    </xf>
    <xf numFmtId="0" fontId="31" fillId="47" borderId="35" applyNumberFormat="0" applyAlignment="0" applyProtection="0"/>
    <xf numFmtId="0" fontId="32" fillId="6" borderId="29" applyNumberFormat="0" applyAlignment="0" applyProtection="0"/>
    <xf numFmtId="0" fontId="33" fillId="48" borderId="36" applyNumberFormat="0" applyAlignment="0" applyProtection="0"/>
    <xf numFmtId="0" fontId="34" fillId="7" borderId="32" applyNumberFormat="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6" fontId="36" fillId="0" borderId="0" applyFont="0" applyFill="0" applyBorder="0" applyAlignment="0" applyProtection="0"/>
    <xf numFmtId="168"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6" fontId="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9" fontId="37" fillId="0" borderId="0" applyFont="0" applyFill="0" applyBorder="0" applyAlignment="0" applyProtection="0"/>
    <xf numFmtId="166" fontId="35" fillId="0" borderId="0" applyFont="0" applyFill="0" applyBorder="0" applyAlignment="0" applyProtection="0"/>
    <xf numFmtId="3" fontId="38" fillId="0" borderId="0" applyFill="0" applyBorder="0">
      <alignment horizontal="right" vertical="top"/>
    </xf>
    <xf numFmtId="170" fontId="38" fillId="0" borderId="0" applyFill="0" applyBorder="0">
      <alignment horizontal="right" vertical="top"/>
    </xf>
    <xf numFmtId="3" fontId="38" fillId="0" borderId="0" applyFill="0" applyBorder="0">
      <alignment horizontal="right" vertical="top"/>
    </xf>
    <xf numFmtId="171" fontId="30" fillId="0" borderId="0" applyFont="0" applyFill="0" applyBorder="0">
      <alignment horizontal="right" vertical="top"/>
    </xf>
    <xf numFmtId="172" fontId="38" fillId="0" borderId="0" applyFont="0" applyFill="0" applyBorder="0" applyAlignment="0" applyProtection="0">
      <alignment horizontal="right" vertical="top"/>
    </xf>
    <xf numFmtId="170" fontId="38" fillId="0" borderId="0">
      <alignment horizontal="right" vertical="top"/>
    </xf>
    <xf numFmtId="3" fontId="16" fillId="0" borderId="0" applyFont="0" applyFill="0" applyBorder="0" applyAlignment="0" applyProtection="0"/>
    <xf numFmtId="0" fontId="24" fillId="49" borderId="37" applyNumberFormat="0" applyFont="0" applyAlignment="0" applyProtection="0"/>
    <xf numFmtId="44" fontId="16" fillId="0" borderId="0" applyFont="0" applyFill="0" applyBorder="0" applyAlignment="0" applyProtection="0"/>
    <xf numFmtId="5" fontId="16"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66" fontId="40"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3" fontId="39" fillId="0" borderId="0" applyFont="0" applyFill="0" applyBorder="0" applyAlignment="0" applyProtection="0"/>
    <xf numFmtId="3" fontId="39" fillId="0" borderId="0" applyFont="0" applyFill="0" applyBorder="0" applyAlignment="0" applyProtection="0"/>
    <xf numFmtId="2" fontId="16" fillId="0" borderId="0" applyFont="0" applyFill="0" applyBorder="0" applyAlignment="0" applyProtection="0"/>
    <xf numFmtId="0" fontId="45" fillId="25" borderId="0" applyNumberFormat="0" applyBorder="0" applyAlignment="0" applyProtection="0"/>
    <xf numFmtId="0" fontId="46" fillId="2" borderId="0" applyNumberFormat="0" applyBorder="0" applyAlignment="0" applyProtection="0"/>
    <xf numFmtId="0" fontId="47" fillId="0" borderId="38" applyNumberFormat="0" applyFill="0" applyAlignment="0" applyProtection="0"/>
    <xf numFmtId="0" fontId="20" fillId="0" borderId="27" applyNumberFormat="0" applyFill="0" applyAlignment="0" applyProtection="0"/>
    <xf numFmtId="0" fontId="48" fillId="0" borderId="39" applyNumberFormat="0" applyFill="0" applyAlignment="0" applyProtection="0"/>
    <xf numFmtId="0" fontId="21" fillId="0" borderId="40" applyNumberFormat="0" applyFill="0" applyAlignment="0" applyProtection="0"/>
    <xf numFmtId="0" fontId="49" fillId="0" borderId="41" applyNumberFormat="0" applyFill="0" applyAlignment="0" applyProtection="0"/>
    <xf numFmtId="0" fontId="22" fillId="0" borderId="28" applyNumberFormat="0" applyFill="0" applyAlignment="0" applyProtection="0"/>
    <xf numFmtId="0" fontId="49" fillId="0" borderId="0" applyNumberFormat="0" applyFill="0" applyBorder="0" applyAlignment="0" applyProtection="0"/>
    <xf numFmtId="0" fontId="22" fillId="0" borderId="0" applyNumberFormat="0" applyFill="0" applyBorder="0" applyAlignment="0" applyProtection="0"/>
    <xf numFmtId="0" fontId="12" fillId="0" borderId="0" applyNumberFormat="0" applyFill="0" applyBorder="0" applyAlignment="0" applyProtection="0"/>
    <xf numFmtId="0" fontId="50" fillId="31" borderId="35" applyNumberFormat="0" applyAlignment="0" applyProtection="0"/>
    <xf numFmtId="0" fontId="51" fillId="5" borderId="29" applyNumberFormat="0" applyAlignment="0" applyProtection="0"/>
    <xf numFmtId="0" fontId="23" fillId="0" borderId="0" applyNumberFormat="0" applyFill="0" applyBorder="0" applyAlignment="0" applyProtection="0"/>
    <xf numFmtId="0" fontId="52" fillId="0" borderId="42" applyNumberFormat="0" applyFill="0" applyAlignment="0" applyProtection="0"/>
    <xf numFmtId="0" fontId="53" fillId="0" borderId="31" applyNumberFormat="0" applyFill="0" applyAlignment="0" applyProtection="0"/>
    <xf numFmtId="173" fontId="7" fillId="0" borderId="0" applyFont="0" applyFill="0" applyBorder="0" applyAlignment="0" applyProtection="0"/>
    <xf numFmtId="166" fontId="16"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16" fillId="0" borderId="0"/>
    <xf numFmtId="0" fontId="54" fillId="50" borderId="0" applyNumberFormat="0" applyBorder="0" applyAlignment="0" applyProtection="0"/>
    <xf numFmtId="0" fontId="55" fillId="4" borderId="0" applyNumberFormat="0" applyBorder="0" applyAlignment="0" applyProtection="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8" fillId="0" borderId="0"/>
    <xf numFmtId="0" fontId="35" fillId="0" borderId="0"/>
    <xf numFmtId="0" fontId="35" fillId="0" borderId="0"/>
    <xf numFmtId="0" fontId="8" fillId="0" borderId="0"/>
    <xf numFmtId="0" fontId="8" fillId="0" borderId="0"/>
    <xf numFmtId="0" fontId="7" fillId="0" borderId="0"/>
    <xf numFmtId="0" fontId="7" fillId="0" borderId="0"/>
    <xf numFmtId="0" fontId="8" fillId="0" borderId="0"/>
    <xf numFmtId="0" fontId="8"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8" fillId="0" borderId="0"/>
    <xf numFmtId="0" fontId="7" fillId="0" borderId="0"/>
    <xf numFmtId="0" fontId="39" fillId="0" borderId="0"/>
    <xf numFmtId="0" fontId="16" fillId="0" borderId="0"/>
    <xf numFmtId="0" fontId="16"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applyFill="0" applyProtection="0"/>
    <xf numFmtId="0" fontId="35" fillId="0" borderId="0"/>
    <xf numFmtId="0" fontId="35" fillId="0" borderId="0"/>
    <xf numFmtId="0" fontId="35" fillId="0" borderId="0"/>
    <xf numFmtId="0" fontId="35" fillId="0" borderId="0"/>
    <xf numFmtId="0" fontId="35" fillId="0" borderId="0"/>
    <xf numFmtId="0" fontId="35" fillId="0" borderId="0"/>
    <xf numFmtId="0" fontId="56" fillId="0" borderId="0"/>
    <xf numFmtId="0" fontId="35" fillId="0" borderId="0"/>
    <xf numFmtId="0" fontId="57" fillId="0" borderId="0"/>
    <xf numFmtId="0"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8" fillId="0" borderId="0"/>
    <xf numFmtId="0" fontId="35" fillId="0" borderId="0"/>
    <xf numFmtId="0" fontId="8" fillId="0" borderId="0"/>
    <xf numFmtId="0" fontId="8"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6" fillId="0" borderId="0"/>
    <xf numFmtId="0" fontId="35" fillId="0" borderId="0"/>
    <xf numFmtId="0" fontId="8" fillId="0" borderId="0"/>
    <xf numFmtId="0" fontId="36" fillId="0" borderId="0"/>
    <xf numFmtId="0" fontId="7" fillId="0" borderId="0"/>
    <xf numFmtId="0" fontId="7" fillId="0" borderId="0"/>
    <xf numFmtId="0" fontId="7" fillId="0" borderId="0"/>
    <xf numFmtId="0" fontId="7" fillId="0" borderId="0"/>
    <xf numFmtId="0" fontId="8" fillId="0" borderId="0"/>
    <xf numFmtId="0" fontId="58" fillId="0" borderId="0"/>
    <xf numFmtId="0" fontId="8" fillId="0" borderId="0"/>
    <xf numFmtId="0" fontId="8" fillId="0" borderId="0"/>
    <xf numFmtId="0" fontId="35"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16"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0" borderId="43" applyNumberFormat="0" applyFill="0" applyAlignment="0" applyProtection="0"/>
    <xf numFmtId="1" fontId="30" fillId="0" borderId="0">
      <alignment vertical="top" wrapText="1"/>
    </xf>
    <xf numFmtId="1" fontId="60" fillId="0" borderId="0" applyFill="0" applyBorder="0" applyProtection="0"/>
    <xf numFmtId="1" fontId="59" fillId="0" borderId="0" applyFont="0" applyFill="0" applyBorder="0" applyProtection="0">
      <alignment vertical="center"/>
    </xf>
    <xf numFmtId="1" fontId="61" fillId="0" borderId="0">
      <alignment horizontal="right" vertical="top"/>
    </xf>
    <xf numFmtId="1" fontId="38" fillId="0" borderId="0" applyNumberFormat="0" applyFill="0" applyBorder="0">
      <alignment vertical="top"/>
    </xf>
    <xf numFmtId="0" fontId="62" fillId="0" borderId="0"/>
    <xf numFmtId="0" fontId="16" fillId="49" borderId="37" applyNumberFormat="0" applyFont="0" applyAlignment="0" applyProtection="0"/>
    <xf numFmtId="0" fontId="25" fillId="8" borderId="33" applyNumberFormat="0" applyFont="0" applyAlignment="0" applyProtection="0"/>
    <xf numFmtId="0" fontId="35" fillId="8" borderId="33" applyNumberFormat="0" applyFont="0" applyAlignment="0" applyProtection="0"/>
    <xf numFmtId="0" fontId="63" fillId="47" borderId="44" applyNumberFormat="0" applyAlignment="0" applyProtection="0"/>
    <xf numFmtId="0" fontId="64" fillId="6" borderId="30"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5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6"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68" fontId="16"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5" fillId="25" borderId="0" applyNumberFormat="0" applyBorder="0" applyAlignment="0" applyProtection="0"/>
    <xf numFmtId="0" fontId="16" fillId="0" borderId="0"/>
    <xf numFmtId="0" fontId="16" fillId="0" borderId="0"/>
    <xf numFmtId="2" fontId="16" fillId="0" borderId="0" applyFont="0" applyFill="0" applyBorder="0" applyProtection="0">
      <alignment horizontal="right"/>
    </xf>
    <xf numFmtId="2" fontId="16" fillId="0" borderId="0" applyFont="0" applyFill="0" applyBorder="0" applyProtection="0">
      <alignment horizontal="right"/>
    </xf>
    <xf numFmtId="0" fontId="65" fillId="0" borderId="45">
      <alignment horizontal="center"/>
    </xf>
    <xf numFmtId="49" fontId="38" fillId="0" borderId="0" applyFill="0" applyBorder="0" applyAlignment="0" applyProtection="0">
      <alignment vertical="top"/>
    </xf>
    <xf numFmtId="0" fontId="66" fillId="0" borderId="0" applyNumberFormat="0" applyFill="0" applyBorder="0" applyAlignment="0" applyProtection="0"/>
    <xf numFmtId="0" fontId="66" fillId="0" borderId="0" applyNumberFormat="0" applyFill="0" applyBorder="0" applyAlignment="0" applyProtection="0"/>
    <xf numFmtId="0" fontId="47" fillId="0" borderId="38" applyNumberFormat="0" applyFill="0" applyAlignment="0" applyProtection="0"/>
    <xf numFmtId="0" fontId="48" fillId="0" borderId="39" applyNumberFormat="0" applyFill="0" applyAlignment="0" applyProtection="0"/>
    <xf numFmtId="0" fontId="49" fillId="0" borderId="41" applyNumberFormat="0" applyFill="0" applyAlignment="0" applyProtection="0"/>
    <xf numFmtId="0" fontId="49" fillId="0" borderId="0" applyNumberFormat="0" applyFill="0" applyBorder="0" applyAlignment="0" applyProtection="0"/>
    <xf numFmtId="0" fontId="67" fillId="0" borderId="34" applyNumberFormat="0" applyFill="0" applyAlignment="0" applyProtection="0"/>
    <xf numFmtId="0" fontId="33" fillId="48" borderId="36" applyNumberFormat="0" applyAlignment="0" applyProtection="0"/>
    <xf numFmtId="2" fontId="39" fillId="0" borderId="0" applyFont="0" applyFill="0" applyBorder="0" applyAlignment="0" applyProtection="0"/>
    <xf numFmtId="2" fontId="39" fillId="0" borderId="0" applyFon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1" fontId="70" fillId="0" borderId="0">
      <alignment vertical="top" wrapText="1"/>
    </xf>
    <xf numFmtId="175" fontId="16" fillId="0" borderId="0" applyNumberFormat="0" applyFont="0" applyFill="0" applyBorder="0" applyAlignment="0" applyProtection="0"/>
    <xf numFmtId="0" fontId="16"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 fillId="0" borderId="0"/>
    <xf numFmtId="9" fontId="6" fillId="0" borderId="0" applyFont="0" applyFill="0" applyBorder="0" applyAlignment="0" applyProtection="0"/>
    <xf numFmtId="0" fontId="5" fillId="0" borderId="0"/>
    <xf numFmtId="0" fontId="4" fillId="0" borderId="0"/>
    <xf numFmtId="9" fontId="5"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5" fillId="0" borderId="0"/>
    <xf numFmtId="0" fontId="1" fillId="0" borderId="0"/>
    <xf numFmtId="0" fontId="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84" fillId="0" borderId="0" applyFont="0" applyFill="0" applyBorder="0" applyAlignment="0" applyProtection="0"/>
    <xf numFmtId="165" fontId="82" fillId="0" borderId="0"/>
    <xf numFmtId="0" fontId="87" fillId="0" borderId="0"/>
    <xf numFmtId="0" fontId="1" fillId="0" borderId="0"/>
    <xf numFmtId="9" fontId="1" fillId="0" borderId="0" applyFont="0" applyFill="0" applyBorder="0" applyAlignment="0" applyProtection="0"/>
  </cellStyleXfs>
  <cellXfs count="302">
    <xf numFmtId="0" fontId="0" fillId="0" borderId="0" xfId="0"/>
    <xf numFmtId="9" fontId="0" fillId="0" borderId="0" xfId="3" applyFont="1"/>
    <xf numFmtId="164" fontId="0" fillId="0" borderId="0" xfId="3" applyNumberFormat="1" applyFont="1"/>
    <xf numFmtId="0" fontId="11" fillId="0" borderId="0" xfId="0" applyFont="1"/>
    <xf numFmtId="0" fontId="13" fillId="0" borderId="0" xfId="4" applyFont="1"/>
    <xf numFmtId="0" fontId="10" fillId="0" borderId="0" xfId="5"/>
    <xf numFmtId="0" fontId="11" fillId="0" borderId="0" xfId="5" applyFont="1" applyAlignment="1">
      <alignment vertical="center"/>
    </xf>
    <xf numFmtId="0" fontId="10" fillId="0" borderId="4" xfId="5" applyBorder="1"/>
    <xf numFmtId="0" fontId="10" fillId="0" borderId="5" xfId="5" applyBorder="1"/>
    <xf numFmtId="0" fontId="15" fillId="0" borderId="4" xfId="5" applyFont="1" applyBorder="1"/>
    <xf numFmtId="0" fontId="15" fillId="0" borderId="0" xfId="6" applyFont="1" applyAlignment="1">
      <alignment horizontal="center"/>
    </xf>
    <xf numFmtId="0" fontId="10" fillId="0" borderId="0" xfId="5" applyAlignment="1">
      <alignment horizontal="center"/>
    </xf>
    <xf numFmtId="0" fontId="10" fillId="0" borderId="0" xfId="6" applyFont="1" applyAlignment="1">
      <alignment horizontal="center"/>
    </xf>
    <xf numFmtId="0" fontId="10" fillId="0" borderId="5" xfId="5" applyBorder="1" applyAlignment="1">
      <alignment horizontal="center"/>
    </xf>
    <xf numFmtId="0" fontId="18" fillId="0" borderId="0" xfId="7"/>
    <xf numFmtId="0" fontId="15" fillId="0" borderId="4" xfId="5" applyFont="1" applyBorder="1" applyAlignment="1">
      <alignment horizontal="center" vertical="center"/>
    </xf>
    <xf numFmtId="0" fontId="15" fillId="0" borderId="7" xfId="6" applyFont="1" applyBorder="1" applyAlignment="1">
      <alignment horizontal="center" vertical="center"/>
    </xf>
    <xf numFmtId="0" fontId="10" fillId="0" borderId="0" xfId="5" applyAlignment="1">
      <alignment horizontal="center" vertical="center"/>
    </xf>
    <xf numFmtId="164" fontId="11" fillId="0" borderId="9" xfId="5" applyNumberFormat="1" applyFont="1" applyBorder="1" applyAlignment="1">
      <alignment horizontal="center" vertical="center" wrapText="1"/>
    </xf>
    <xf numFmtId="164" fontId="15" fillId="0" borderId="10" xfId="8" applyNumberFormat="1" applyFont="1" applyFill="1" applyBorder="1" applyAlignment="1">
      <alignment horizontal="center" vertical="center" wrapText="1"/>
    </xf>
    <xf numFmtId="164" fontId="17" fillId="0" borderId="9" xfId="8" applyNumberFormat="1" applyFont="1" applyFill="1" applyBorder="1" applyAlignment="1">
      <alignment horizontal="center" vertical="center" wrapText="1"/>
    </xf>
    <xf numFmtId="164" fontId="15" fillId="0" borderId="11" xfId="8" applyNumberFormat="1" applyFont="1" applyFill="1" applyBorder="1" applyAlignment="1">
      <alignment horizontal="center" vertical="center" wrapText="1"/>
    </xf>
    <xf numFmtId="0" fontId="15" fillId="0" borderId="4" xfId="5" applyFont="1" applyBorder="1" applyAlignment="1">
      <alignment horizontal="center" wrapText="1"/>
    </xf>
    <xf numFmtId="164" fontId="11" fillId="0" borderId="12" xfId="5" applyNumberFormat="1" applyFont="1" applyBorder="1" applyAlignment="1">
      <alignment horizontal="center"/>
    </xf>
    <xf numFmtId="164" fontId="15" fillId="0" borderId="13" xfId="8" applyNumberFormat="1" applyFont="1" applyFill="1" applyBorder="1" applyAlignment="1">
      <alignment horizontal="center" wrapText="1"/>
    </xf>
    <xf numFmtId="164" fontId="15" fillId="0" borderId="14" xfId="8" applyNumberFormat="1" applyFont="1" applyFill="1" applyBorder="1" applyAlignment="1">
      <alignment horizontal="center" wrapText="1"/>
    </xf>
    <xf numFmtId="164" fontId="11" fillId="0" borderId="15" xfId="8" applyNumberFormat="1" applyFont="1" applyFill="1" applyBorder="1" applyAlignment="1">
      <alignment horizontal="center" wrapText="1"/>
    </xf>
    <xf numFmtId="164" fontId="15" fillId="0" borderId="0" xfId="8" applyNumberFormat="1" applyFont="1" applyFill="1" applyBorder="1" applyAlignment="1">
      <alignment horizontal="center" wrapText="1"/>
    </xf>
    <xf numFmtId="164" fontId="17" fillId="0" borderId="12" xfId="8" applyNumberFormat="1" applyFont="1" applyFill="1" applyBorder="1" applyAlignment="1">
      <alignment horizontal="center"/>
    </xf>
    <xf numFmtId="9" fontId="10" fillId="0" borderId="0" xfId="9" applyFont="1"/>
    <xf numFmtId="164" fontId="10" fillId="0" borderId="0" xfId="5" applyNumberFormat="1"/>
    <xf numFmtId="9" fontId="10" fillId="0" borderId="0" xfId="5" applyNumberFormat="1"/>
    <xf numFmtId="164" fontId="11" fillId="0" borderId="15" xfId="5" applyNumberFormat="1" applyFont="1" applyBorder="1" applyAlignment="1">
      <alignment horizontal="center"/>
    </xf>
    <xf numFmtId="164" fontId="15" fillId="0" borderId="5" xfId="8" applyNumberFormat="1" applyFont="1" applyFill="1" applyBorder="1" applyAlignment="1">
      <alignment horizontal="center" wrapText="1"/>
    </xf>
    <xf numFmtId="164" fontId="17" fillId="0" borderId="15" xfId="8" applyNumberFormat="1" applyFont="1" applyFill="1" applyBorder="1" applyAlignment="1">
      <alignment horizontal="center"/>
    </xf>
    <xf numFmtId="164" fontId="17" fillId="0" borderId="15" xfId="5" applyNumberFormat="1" applyFont="1" applyBorder="1" applyAlignment="1">
      <alignment horizontal="center"/>
    </xf>
    <xf numFmtId="164" fontId="15" fillId="0" borderId="0" xfId="5" applyNumberFormat="1" applyFont="1" applyAlignment="1">
      <alignment horizontal="center"/>
    </xf>
    <xf numFmtId="164" fontId="15" fillId="0" borderId="5" xfId="5" applyNumberFormat="1" applyFont="1" applyBorder="1" applyAlignment="1">
      <alignment horizontal="center"/>
    </xf>
    <xf numFmtId="164" fontId="15" fillId="0" borderId="0" xfId="8" applyNumberFormat="1" applyFont="1" applyFill="1" applyBorder="1" applyAlignment="1">
      <alignment horizontal="center"/>
    </xf>
    <xf numFmtId="164" fontId="15" fillId="0" borderId="5" xfId="8" applyNumberFormat="1" applyFont="1" applyFill="1" applyBorder="1" applyAlignment="1">
      <alignment horizontal="center"/>
    </xf>
    <xf numFmtId="164" fontId="17" fillId="0" borderId="15" xfId="8" applyNumberFormat="1" applyFont="1" applyFill="1" applyBorder="1" applyAlignment="1">
      <alignment horizontal="center" wrapText="1"/>
    </xf>
    <xf numFmtId="0" fontId="15" fillId="0" borderId="16" xfId="5" applyFont="1" applyBorder="1" applyAlignment="1">
      <alignment horizontal="center" wrapText="1"/>
    </xf>
    <xf numFmtId="164" fontId="11" fillId="0" borderId="17" xfId="5" applyNumberFormat="1" applyFont="1" applyBorder="1" applyAlignment="1">
      <alignment horizontal="center"/>
    </xf>
    <xf numFmtId="164" fontId="15" fillId="0" borderId="18" xfId="8" applyNumberFormat="1" applyFont="1" applyFill="1" applyBorder="1" applyAlignment="1">
      <alignment horizontal="center" wrapText="1"/>
    </xf>
    <xf numFmtId="164" fontId="15" fillId="0" borderId="19" xfId="8" applyNumberFormat="1" applyFont="1" applyFill="1" applyBorder="1" applyAlignment="1">
      <alignment horizontal="center" wrapText="1"/>
    </xf>
    <xf numFmtId="164" fontId="11" fillId="0" borderId="17" xfId="8" applyNumberFormat="1" applyFont="1" applyFill="1" applyBorder="1" applyAlignment="1">
      <alignment horizontal="center" wrapText="1"/>
    </xf>
    <xf numFmtId="164" fontId="17" fillId="0" borderId="17" xfId="8" applyNumberFormat="1" applyFont="1" applyFill="1" applyBorder="1" applyAlignment="1">
      <alignment horizontal="center"/>
    </xf>
    <xf numFmtId="0" fontId="15" fillId="0" borderId="20" xfId="5" applyFont="1" applyBorder="1" applyAlignment="1">
      <alignment horizontal="center" wrapText="1"/>
    </xf>
    <xf numFmtId="164" fontId="11" fillId="0" borderId="21" xfId="5" applyNumberFormat="1" applyFont="1" applyBorder="1" applyAlignment="1">
      <alignment horizontal="center"/>
    </xf>
    <xf numFmtId="164" fontId="15" fillId="0" borderId="22" xfId="8" applyNumberFormat="1" applyFont="1" applyFill="1" applyBorder="1" applyAlignment="1">
      <alignment horizontal="center" wrapText="1"/>
    </xf>
    <xf numFmtId="164" fontId="15" fillId="0" borderId="23" xfId="8" applyNumberFormat="1" applyFont="1" applyFill="1" applyBorder="1" applyAlignment="1">
      <alignment horizontal="center" wrapText="1"/>
    </xf>
    <xf numFmtId="164" fontId="11" fillId="0" borderId="21" xfId="8" applyNumberFormat="1" applyFont="1" applyFill="1" applyBorder="1" applyAlignment="1">
      <alignment horizontal="center" wrapText="1"/>
    </xf>
    <xf numFmtId="164" fontId="17" fillId="0" borderId="21" xfId="8" applyNumberFormat="1" applyFont="1" applyFill="1" applyBorder="1" applyAlignment="1">
      <alignment horizontal="center"/>
    </xf>
    <xf numFmtId="0" fontId="15" fillId="0" borderId="4" xfId="5" applyFont="1" applyBorder="1" applyAlignment="1">
      <alignment horizontal="center"/>
    </xf>
    <xf numFmtId="164" fontId="10" fillId="0" borderId="0" xfId="5" applyNumberFormat="1" applyAlignment="1">
      <alignment horizontal="center"/>
    </xf>
    <xf numFmtId="164" fontId="10" fillId="0" borderId="5" xfId="5" applyNumberFormat="1" applyBorder="1" applyAlignment="1">
      <alignment horizontal="center"/>
    </xf>
    <xf numFmtId="164" fontId="11" fillId="0" borderId="15" xfId="8" applyNumberFormat="1" applyFont="1" applyFill="1" applyBorder="1" applyAlignment="1">
      <alignment horizontal="center"/>
    </xf>
    <xf numFmtId="0" fontId="15" fillId="0" borderId="20" xfId="5" applyFont="1" applyBorder="1" applyAlignment="1">
      <alignment horizontal="center"/>
    </xf>
    <xf numFmtId="164" fontId="17" fillId="0" borderId="21" xfId="5" applyNumberFormat="1" applyFont="1" applyBorder="1" applyAlignment="1">
      <alignment horizontal="center"/>
    </xf>
    <xf numFmtId="164" fontId="15" fillId="0" borderId="22" xfId="5" applyNumberFormat="1" applyFont="1" applyBorder="1" applyAlignment="1">
      <alignment horizontal="center"/>
    </xf>
    <xf numFmtId="164" fontId="10" fillId="0" borderId="23" xfId="5" applyNumberFormat="1" applyBorder="1" applyAlignment="1">
      <alignment horizontal="center"/>
    </xf>
    <xf numFmtId="164" fontId="11" fillId="0" borderId="21" xfId="8" applyNumberFormat="1" applyFont="1" applyFill="1" applyBorder="1" applyAlignment="1">
      <alignment horizontal="center"/>
    </xf>
    <xf numFmtId="164" fontId="10" fillId="0" borderId="22" xfId="5" applyNumberFormat="1" applyBorder="1" applyAlignment="1">
      <alignment horizontal="center"/>
    </xf>
    <xf numFmtId="164" fontId="15" fillId="0" borderId="22" xfId="8" applyNumberFormat="1" applyFont="1" applyFill="1" applyBorder="1" applyAlignment="1">
      <alignment horizontal="center"/>
    </xf>
    <xf numFmtId="164" fontId="15" fillId="0" borderId="23" xfId="8" applyNumberFormat="1" applyFont="1" applyFill="1" applyBorder="1" applyAlignment="1">
      <alignment horizontal="center"/>
    </xf>
    <xf numFmtId="0" fontId="15" fillId="0" borderId="16" xfId="5" applyFont="1" applyBorder="1" applyAlignment="1">
      <alignment horizontal="center"/>
    </xf>
    <xf numFmtId="164" fontId="17" fillId="0" borderId="17" xfId="5" applyNumberFormat="1" applyFont="1" applyBorder="1" applyAlignment="1">
      <alignment horizontal="center"/>
    </xf>
    <xf numFmtId="164" fontId="15" fillId="0" borderId="18" xfId="5" applyNumberFormat="1" applyFont="1" applyBorder="1" applyAlignment="1">
      <alignment horizontal="center"/>
    </xf>
    <xf numFmtId="164" fontId="10" fillId="0" borderId="19" xfId="5" applyNumberFormat="1" applyBorder="1" applyAlignment="1">
      <alignment horizontal="center"/>
    </xf>
    <xf numFmtId="164" fontId="11" fillId="0" borderId="17" xfId="8" applyNumberFormat="1" applyFont="1" applyFill="1" applyBorder="1" applyAlignment="1">
      <alignment horizontal="center"/>
    </xf>
    <xf numFmtId="164" fontId="10" fillId="0" borderId="18" xfId="5" applyNumberFormat="1" applyBorder="1" applyAlignment="1">
      <alignment horizontal="center"/>
    </xf>
    <xf numFmtId="164" fontId="15" fillId="0" borderId="18" xfId="8" applyNumberFormat="1" applyFont="1" applyFill="1" applyBorder="1" applyAlignment="1">
      <alignment horizontal="center"/>
    </xf>
    <xf numFmtId="164" fontId="15" fillId="0" borderId="19" xfId="8" applyNumberFormat="1" applyFont="1" applyFill="1" applyBorder="1" applyAlignment="1">
      <alignment horizontal="center"/>
    </xf>
    <xf numFmtId="0" fontId="10" fillId="0" borderId="24" xfId="5" applyBorder="1" applyAlignment="1">
      <alignment horizontal="center"/>
    </xf>
    <xf numFmtId="0" fontId="10" fillId="0" borderId="25" xfId="5" applyBorder="1"/>
    <xf numFmtId="0" fontId="10" fillId="0" borderId="24" xfId="5" applyBorder="1"/>
    <xf numFmtId="0" fontId="10" fillId="0" borderId="26" xfId="5" applyBorder="1"/>
    <xf numFmtId="0" fontId="11" fillId="0" borderId="0" xfId="5" applyFont="1"/>
    <xf numFmtId="164" fontId="11" fillId="0" borderId="0" xfId="5" applyNumberFormat="1" applyFont="1" applyAlignment="1">
      <alignment horizontal="center"/>
    </xf>
    <xf numFmtId="0" fontId="19" fillId="0" borderId="0" xfId="5" applyFont="1"/>
    <xf numFmtId="9" fontId="0" fillId="0" borderId="0" xfId="0" applyNumberFormat="1"/>
    <xf numFmtId="164" fontId="0" fillId="0" borderId="0" xfId="0" applyNumberFormat="1"/>
    <xf numFmtId="0" fontId="0" fillId="0" borderId="0" xfId="0" applyAlignment="1">
      <alignment horizontal="center" vertical="center" wrapText="1"/>
    </xf>
    <xf numFmtId="0" fontId="0" fillId="0" borderId="0" xfId="5" applyFont="1"/>
    <xf numFmtId="9" fontId="0" fillId="0" borderId="0" xfId="3" applyFont="1" applyAlignment="1">
      <alignment horizontal="center"/>
    </xf>
    <xf numFmtId="171" fontId="0" fillId="0" borderId="0" xfId="0" applyNumberFormat="1"/>
    <xf numFmtId="0" fontId="0" fillId="0" borderId="0" xfId="0" applyAlignment="1">
      <alignment horizontal="center"/>
    </xf>
    <xf numFmtId="164" fontId="0" fillId="0" borderId="0" xfId="3" applyNumberFormat="1" applyFont="1" applyAlignment="1">
      <alignment horizontal="center"/>
    </xf>
    <xf numFmtId="164" fontId="0" fillId="0" borderId="0" xfId="326" applyNumberFormat="1" applyFont="1"/>
    <xf numFmtId="0" fontId="0" fillId="0" borderId="0" xfId="0" applyFont="1"/>
    <xf numFmtId="164" fontId="0" fillId="0" borderId="0" xfId="0" applyNumberFormat="1" applyAlignment="1">
      <alignment horizontal="center"/>
    </xf>
    <xf numFmtId="0" fontId="11" fillId="0" borderId="0" xfId="0" applyFont="1" applyAlignment="1">
      <alignment horizontal="center" vertical="center" wrapText="1"/>
    </xf>
    <xf numFmtId="164" fontId="11" fillId="0" borderId="0" xfId="0" applyNumberFormat="1" applyFont="1" applyAlignment="1">
      <alignment horizontal="center"/>
    </xf>
    <xf numFmtId="164" fontId="11" fillId="0" borderId="0" xfId="3" applyNumberFormat="1" applyFont="1" applyAlignment="1">
      <alignment horizontal="center"/>
    </xf>
    <xf numFmtId="10" fontId="0" fillId="0" borderId="0" xfId="3" applyNumberFormat="1" applyFont="1"/>
    <xf numFmtId="0" fontId="19" fillId="0" borderId="0" xfId="0" applyFont="1" applyAlignment="1">
      <alignment horizontal="center" vertical="center" wrapText="1"/>
    </xf>
    <xf numFmtId="0" fontId="19" fillId="0" borderId="0" xfId="0" applyFont="1" applyFill="1" applyAlignment="1">
      <alignment horizontal="center" vertical="center" wrapText="1"/>
    </xf>
    <xf numFmtId="164" fontId="25" fillId="0" borderId="0" xfId="3" applyNumberFormat="1" applyFont="1" applyFill="1" applyAlignment="1">
      <alignment horizontal="center"/>
    </xf>
    <xf numFmtId="9" fontId="25" fillId="0" borderId="0" xfId="0" applyNumberFormat="1" applyFont="1" applyFill="1" applyAlignment="1">
      <alignment horizontal="center"/>
    </xf>
    <xf numFmtId="10" fontId="0" fillId="0" borderId="0" xfId="3" applyNumberFormat="1" applyFont="1" applyAlignment="1">
      <alignment horizontal="center"/>
    </xf>
    <xf numFmtId="3" fontId="0" fillId="0" borderId="0" xfId="0" applyNumberFormat="1" applyAlignment="1">
      <alignment horizontal="center"/>
    </xf>
    <xf numFmtId="0" fontId="19" fillId="0" borderId="0" xfId="0" applyFont="1"/>
    <xf numFmtId="164" fontId="73" fillId="0" borderId="0" xfId="0" applyNumberFormat="1" applyFont="1" applyAlignment="1">
      <alignment horizontal="center"/>
    </xf>
    <xf numFmtId="3" fontId="0" fillId="0" borderId="0" xfId="0" applyNumberFormat="1"/>
    <xf numFmtId="3" fontId="73" fillId="0" borderId="0" xfId="0" applyNumberFormat="1" applyFont="1" applyAlignment="1">
      <alignment horizontal="center"/>
    </xf>
    <xf numFmtId="0" fontId="0" fillId="0" borderId="0" xfId="0" applyAlignment="1">
      <alignment horizontal="center" vertical="center" wrapText="1" shrinkToFit="1"/>
    </xf>
    <xf numFmtId="0" fontId="19" fillId="0" borderId="0" xfId="0" applyFont="1" applyAlignment="1">
      <alignment horizontal="center" vertical="center" wrapText="1" shrinkToFit="1"/>
    </xf>
    <xf numFmtId="9" fontId="3" fillId="0" borderId="0" xfId="3" applyFont="1" applyAlignment="1">
      <alignment horizontal="center" vertical="center" wrapText="1" shrinkToFit="1"/>
    </xf>
    <xf numFmtId="0" fontId="0" fillId="0" borderId="0" xfId="0" applyNumberFormat="1"/>
    <xf numFmtId="176" fontId="0" fillId="0" borderId="0" xfId="0" applyNumberFormat="1" applyAlignment="1">
      <alignment horizontal="center"/>
    </xf>
    <xf numFmtId="1" fontId="0" fillId="0" borderId="0" xfId="0" applyNumberFormat="1" applyAlignment="1">
      <alignment horizontal="center"/>
    </xf>
    <xf numFmtId="10" fontId="72" fillId="0" borderId="0" xfId="0" applyNumberFormat="1" applyFont="1" applyAlignment="1">
      <alignment horizontal="center"/>
    </xf>
    <xf numFmtId="0" fontId="0" fillId="0" borderId="0" xfId="0" applyAlignment="1">
      <alignment horizontal="right"/>
    </xf>
    <xf numFmtId="0" fontId="14" fillId="0" borderId="1" xfId="5" applyFont="1" applyBorder="1" applyAlignment="1">
      <alignment horizontal="center" vertical="center"/>
    </xf>
    <xf numFmtId="0" fontId="14" fillId="0" borderId="2" xfId="5" applyFont="1" applyBorder="1" applyAlignment="1">
      <alignment horizontal="center" vertical="center"/>
    </xf>
    <xf numFmtId="0" fontId="14" fillId="0" borderId="3" xfId="5" applyFont="1" applyBorder="1" applyAlignment="1">
      <alignment horizontal="center" vertical="center"/>
    </xf>
    <xf numFmtId="0" fontId="17" fillId="0" borderId="6" xfId="6" applyFont="1" applyBorder="1" applyAlignment="1">
      <alignment horizontal="center" vertical="center"/>
    </xf>
    <xf numFmtId="0" fontId="17" fillId="0" borderId="7" xfId="6" applyFont="1" applyBorder="1" applyAlignment="1">
      <alignment horizontal="center" vertical="center"/>
    </xf>
    <xf numFmtId="0" fontId="15" fillId="0" borderId="8" xfId="6" applyFont="1" applyBorder="1" applyAlignment="1">
      <alignment horizontal="center" vertical="center"/>
    </xf>
    <xf numFmtId="0" fontId="15" fillId="0" borderId="6" xfId="6" applyFont="1" applyBorder="1" applyAlignment="1">
      <alignment horizontal="center" vertical="center"/>
    </xf>
    <xf numFmtId="0" fontId="75" fillId="0" borderId="0" xfId="540"/>
    <xf numFmtId="9" fontId="0" fillId="0" borderId="0" xfId="326" applyFont="1"/>
    <xf numFmtId="176" fontId="75" fillId="0" borderId="0" xfId="540" applyNumberFormat="1"/>
    <xf numFmtId="0" fontId="9" fillId="0" borderId="0" xfId="540" applyFont="1"/>
    <xf numFmtId="0" fontId="1" fillId="0" borderId="0" xfId="541"/>
    <xf numFmtId="176" fontId="0" fillId="0" borderId="0" xfId="326" applyNumberFormat="1" applyFont="1"/>
    <xf numFmtId="0" fontId="1" fillId="0" borderId="0" xfId="541" applyAlignment="1">
      <alignment wrapText="1"/>
    </xf>
    <xf numFmtId="0" fontId="1" fillId="0" borderId="0" xfId="542"/>
    <xf numFmtId="0" fontId="3" fillId="0" borderId="0" xfId="543"/>
    <xf numFmtId="164" fontId="3" fillId="0" borderId="0" xfId="543" applyNumberFormat="1"/>
    <xf numFmtId="0" fontId="76" fillId="0" borderId="0" xfId="543" applyFont="1" applyAlignment="1">
      <alignment horizontal="center" vertical="center" wrapText="1"/>
    </xf>
    <xf numFmtId="10" fontId="3" fillId="0" borderId="0" xfId="543" applyNumberFormat="1"/>
    <xf numFmtId="164" fontId="76" fillId="0" borderId="0" xfId="543" applyNumberFormat="1" applyFont="1" applyAlignment="1">
      <alignment horizontal="center" vertical="center" wrapText="1"/>
    </xf>
    <xf numFmtId="164" fontId="0" fillId="0" borderId="0" xfId="544" applyNumberFormat="1" applyFont="1" applyBorder="1" applyAlignment="1">
      <alignment horizontal="center"/>
    </xf>
    <xf numFmtId="164" fontId="77" fillId="0" borderId="0" xfId="544" applyNumberFormat="1" applyFont="1" applyBorder="1" applyAlignment="1">
      <alignment horizontal="center"/>
    </xf>
    <xf numFmtId="0" fontId="3" fillId="0" borderId="0" xfId="543" applyAlignment="1">
      <alignment horizontal="center"/>
    </xf>
    <xf numFmtId="176" fontId="3" fillId="0" borderId="0" xfId="543" applyNumberFormat="1" applyAlignment="1">
      <alignment horizontal="center"/>
    </xf>
    <xf numFmtId="164" fontId="78" fillId="0" borderId="0" xfId="544" applyNumberFormat="1" applyFont="1" applyBorder="1" applyAlignment="1">
      <alignment horizontal="center"/>
    </xf>
    <xf numFmtId="0" fontId="11" fillId="0" borderId="0" xfId="543" applyFont="1"/>
    <xf numFmtId="10" fontId="11" fillId="0" borderId="0" xfId="543" applyNumberFormat="1" applyFont="1"/>
    <xf numFmtId="164" fontId="79" fillId="0" borderId="0" xfId="543" applyNumberFormat="1" applyFont="1" applyAlignment="1">
      <alignment horizontal="center" vertical="center" wrapText="1"/>
    </xf>
    <xf numFmtId="0" fontId="11" fillId="0" borderId="0" xfId="543" applyFont="1" applyAlignment="1">
      <alignment horizontal="center"/>
    </xf>
    <xf numFmtId="0" fontId="3" fillId="0" borderId="0" xfId="543" applyAlignment="1">
      <alignment horizontal="center" vertical="center" wrapText="1"/>
    </xf>
    <xf numFmtId="0" fontId="80" fillId="0" borderId="0" xfId="543" applyFont="1" applyAlignment="1">
      <alignment wrapText="1"/>
    </xf>
    <xf numFmtId="164" fontId="81" fillId="0" borderId="0" xfId="543" applyNumberFormat="1" applyFont="1" applyAlignment="1">
      <alignment horizontal="center" vertical="center" wrapText="1"/>
    </xf>
    <xf numFmtId="0" fontId="81" fillId="0" borderId="0" xfId="543" applyFont="1" applyAlignment="1">
      <alignment horizontal="center" vertical="center" wrapText="1"/>
    </xf>
    <xf numFmtId="0" fontId="80" fillId="0" borderId="0" xfId="543" applyFont="1" applyAlignment="1">
      <alignment horizontal="center" vertical="center" wrapText="1"/>
    </xf>
    <xf numFmtId="0" fontId="11" fillId="0" borderId="0" xfId="543" applyFont="1" applyAlignment="1">
      <alignment horizontal="center" vertical="center" wrapText="1"/>
    </xf>
    <xf numFmtId="0" fontId="0" fillId="0" borderId="0" xfId="0" applyAlignment="1">
      <alignment wrapText="1"/>
    </xf>
    <xf numFmtId="0" fontId="16" fillId="0" borderId="0" xfId="173"/>
    <xf numFmtId="164" fontId="83" fillId="0" borderId="0" xfId="546" applyNumberFormat="1" applyFont="1" applyFill="1"/>
    <xf numFmtId="0" fontId="78" fillId="0" borderId="0" xfId="540" applyFont="1"/>
    <xf numFmtId="164" fontId="75" fillId="0" borderId="0" xfId="3" applyNumberFormat="1" applyFont="1"/>
    <xf numFmtId="0" fontId="75" fillId="0" borderId="0" xfId="540" applyAlignment="1">
      <alignment horizontal="center"/>
    </xf>
    <xf numFmtId="0" fontId="81" fillId="0" borderId="0" xfId="543" applyFont="1" applyAlignment="1">
      <alignment horizontal="center" vertical="center" wrapText="1"/>
    </xf>
    <xf numFmtId="0" fontId="11" fillId="0" borderId="0" xfId="543" applyFont="1" applyAlignment="1">
      <alignment vertical="center" wrapText="1"/>
    </xf>
    <xf numFmtId="0" fontId="11" fillId="0" borderId="0" xfId="543" applyFont="1" applyAlignment="1">
      <alignment vertical="center"/>
    </xf>
    <xf numFmtId="10" fontId="3" fillId="0" borderId="0" xfId="543" applyNumberFormat="1" applyAlignment="1">
      <alignment horizontal="center"/>
    </xf>
    <xf numFmtId="164" fontId="3" fillId="0" borderId="0" xfId="543" applyNumberFormat="1" applyAlignment="1">
      <alignment horizontal="center"/>
    </xf>
    <xf numFmtId="164" fontId="0" fillId="0" borderId="0" xfId="545" applyNumberFormat="1" applyFont="1" applyAlignment="1">
      <alignment horizontal="center"/>
    </xf>
    <xf numFmtId="164" fontId="0" fillId="0" borderId="0" xfId="306" applyNumberFormat="1" applyFont="1" applyAlignment="1">
      <alignment horizontal="center"/>
    </xf>
    <xf numFmtId="164" fontId="11" fillId="0" borderId="0" xfId="543" applyNumberFormat="1" applyFont="1" applyAlignment="1">
      <alignment horizontal="center"/>
    </xf>
    <xf numFmtId="0" fontId="79" fillId="0" borderId="0" xfId="543" applyFont="1" applyAlignment="1">
      <alignment horizontal="center" vertical="center" wrapText="1"/>
    </xf>
    <xf numFmtId="0" fontId="16" fillId="0" borderId="0" xfId="173" applyAlignment="1">
      <alignment wrapText="1"/>
    </xf>
    <xf numFmtId="0" fontId="16" fillId="0" borderId="0" xfId="173" applyAlignment="1">
      <alignment horizontal="center"/>
    </xf>
    <xf numFmtId="9" fontId="0" fillId="0" borderId="0" xfId="297" applyFont="1" applyAlignment="1">
      <alignment horizontal="center"/>
    </xf>
    <xf numFmtId="0" fontId="16" fillId="0" borderId="0" xfId="173" applyAlignment="1">
      <alignment horizontal="center" vertical="center" wrapText="1"/>
    </xf>
    <xf numFmtId="0" fontId="75" fillId="0" borderId="0" xfId="540" applyAlignment="1">
      <alignment vertical="center" wrapText="1"/>
    </xf>
    <xf numFmtId="0" fontId="1" fillId="0" borderId="0" xfId="541" applyAlignment="1">
      <alignment vertical="center" wrapText="1"/>
    </xf>
    <xf numFmtId="0" fontId="9" fillId="0" borderId="0" xfId="540" applyFont="1" applyAlignment="1">
      <alignment vertical="center" wrapText="1"/>
    </xf>
    <xf numFmtId="9" fontId="0" fillId="0" borderId="0" xfId="326" applyFont="1" applyAlignment="1">
      <alignment horizontal="center"/>
    </xf>
    <xf numFmtId="0" fontId="1" fillId="0" borderId="0" xfId="541" applyAlignment="1">
      <alignment horizontal="center"/>
    </xf>
    <xf numFmtId="176" fontId="75" fillId="0" borderId="0" xfId="540" applyNumberFormat="1" applyAlignment="1">
      <alignment horizontal="center"/>
    </xf>
    <xf numFmtId="1" fontId="75" fillId="0" borderId="0" xfId="540" applyNumberFormat="1" applyAlignment="1">
      <alignment horizontal="center"/>
    </xf>
    <xf numFmtId="164" fontId="0" fillId="0" borderId="0" xfId="326" applyNumberFormat="1" applyFont="1" applyAlignment="1">
      <alignment horizontal="center"/>
    </xf>
    <xf numFmtId="0" fontId="1" fillId="0" borderId="0" xfId="549"/>
    <xf numFmtId="0" fontId="1" fillId="0" borderId="0" xfId="549" quotePrefix="1"/>
    <xf numFmtId="0" fontId="72" fillId="0" borderId="0" xfId="0" applyFont="1"/>
    <xf numFmtId="10" fontId="1" fillId="0" borderId="0" xfId="549" applyNumberFormat="1"/>
    <xf numFmtId="164" fontId="1" fillId="0" borderId="0" xfId="541" applyNumberFormat="1"/>
    <xf numFmtId="164" fontId="0" fillId="0" borderId="0" xfId="550" applyNumberFormat="1" applyFont="1"/>
    <xf numFmtId="3" fontId="1" fillId="0" borderId="0" xfId="541" applyNumberFormat="1"/>
    <xf numFmtId="9" fontId="1" fillId="0" borderId="0" xfId="541" applyNumberFormat="1"/>
    <xf numFmtId="9" fontId="0" fillId="0" borderId="0" xfId="550" applyFont="1"/>
    <xf numFmtId="9" fontId="0" fillId="0" borderId="0" xfId="550" applyFont="1" applyAlignment="1">
      <alignment horizontal="center"/>
    </xf>
    <xf numFmtId="0" fontId="1" fillId="0" borderId="0" xfId="541" applyAlignment="1">
      <alignment horizontal="center" vertical="center" wrapText="1"/>
    </xf>
    <xf numFmtId="0" fontId="99" fillId="0" borderId="0" xfId="541" applyFont="1" applyAlignment="1">
      <alignment horizontal="center" vertical="center" wrapText="1"/>
    </xf>
    <xf numFmtId="0" fontId="74" fillId="0" borderId="0" xfId="541" applyFont="1"/>
    <xf numFmtId="171" fontId="1" fillId="0" borderId="0" xfId="541" applyNumberFormat="1"/>
    <xf numFmtId="164" fontId="1" fillId="0" borderId="0" xfId="541" applyNumberFormat="1" applyAlignment="1">
      <alignment horizontal="center" vertical="center" wrapText="1"/>
    </xf>
    <xf numFmtId="164" fontId="0" fillId="0" borderId="0" xfId="550" applyNumberFormat="1" applyFont="1" applyAlignment="1">
      <alignment horizontal="center" vertical="center" wrapText="1"/>
    </xf>
    <xf numFmtId="171" fontId="1" fillId="0" borderId="0" xfId="541" applyNumberFormat="1" applyAlignment="1">
      <alignment horizontal="center" vertical="center" wrapText="1"/>
    </xf>
    <xf numFmtId="0" fontId="74" fillId="0" borderId="0" xfId="541" applyFont="1" applyAlignment="1">
      <alignment wrapText="1"/>
    </xf>
    <xf numFmtId="164" fontId="0" fillId="0" borderId="0" xfId="550" applyNumberFormat="1" applyFont="1" applyAlignment="1">
      <alignment horizontal="center"/>
    </xf>
    <xf numFmtId="171" fontId="1" fillId="0" borderId="0" xfId="541" applyNumberFormat="1" applyAlignment="1">
      <alignment horizontal="center"/>
    </xf>
    <xf numFmtId="171" fontId="1" fillId="0" borderId="0" xfId="541" applyNumberFormat="1" applyAlignment="1">
      <alignment horizontal="center" wrapText="1"/>
    </xf>
    <xf numFmtId="0" fontId="1" fillId="0" borderId="0" xfId="541" applyAlignment="1">
      <alignment horizontal="center" wrapText="1"/>
    </xf>
    <xf numFmtId="176" fontId="1" fillId="0" borderId="0" xfId="541" applyNumberFormat="1" applyAlignment="1">
      <alignment horizontal="center"/>
    </xf>
    <xf numFmtId="176" fontId="1" fillId="0" borderId="0" xfId="541" applyNumberFormat="1" applyAlignment="1">
      <alignment horizontal="center" wrapText="1"/>
    </xf>
    <xf numFmtId="0" fontId="0" fillId="0" borderId="0" xfId="0" applyAlignment="1">
      <alignment horizontal="center" wrapText="1"/>
    </xf>
    <xf numFmtId="2" fontId="0" fillId="0" borderId="0" xfId="0" applyNumberFormat="1" applyAlignment="1">
      <alignment horizontal="center"/>
    </xf>
    <xf numFmtId="0" fontId="86" fillId="0" borderId="0" xfId="213" applyFont="1" applyFill="1" applyAlignment="1">
      <alignment vertical="center"/>
    </xf>
    <xf numFmtId="0" fontId="16" fillId="0" borderId="0" xfId="213" applyFill="1" applyAlignment="1">
      <alignment vertical="center"/>
    </xf>
    <xf numFmtId="0" fontId="83" fillId="0" borderId="0" xfId="213" applyFont="1" applyFill="1"/>
    <xf numFmtId="0" fontId="96" fillId="0" borderId="0" xfId="213" applyFont="1" applyFill="1"/>
    <xf numFmtId="0" fontId="16" fillId="0" borderId="0" xfId="213" applyFill="1"/>
    <xf numFmtId="0" fontId="95" fillId="0" borderId="0" xfId="213" applyFont="1" applyFill="1" applyAlignment="1">
      <alignment vertical="center"/>
    </xf>
    <xf numFmtId="0" fontId="83" fillId="0" borderId="68" xfId="213" applyFont="1" applyFill="1" applyBorder="1" applyAlignment="1">
      <alignment horizontal="center" vertical="center" wrapText="1"/>
    </xf>
    <xf numFmtId="0" fontId="83" fillId="0" borderId="67" xfId="213" applyFont="1" applyFill="1" applyBorder="1" applyAlignment="1">
      <alignment horizontal="center" vertical="center" wrapText="1"/>
    </xf>
    <xf numFmtId="0" fontId="83" fillId="0" borderId="65" xfId="213" applyFont="1" applyFill="1" applyBorder="1" applyAlignment="1">
      <alignment horizontal="center" vertical="center"/>
    </xf>
    <xf numFmtId="0" fontId="83" fillId="0" borderId="64" xfId="213" applyFont="1" applyFill="1" applyBorder="1" applyAlignment="1">
      <alignment horizontal="center" vertical="center"/>
    </xf>
    <xf numFmtId="0" fontId="83" fillId="0" borderId="66" xfId="213" applyFont="1" applyFill="1" applyBorder="1" applyAlignment="1">
      <alignment horizontal="center" vertical="center"/>
    </xf>
    <xf numFmtId="3" fontId="83" fillId="0" borderId="67" xfId="213" applyNumberFormat="1" applyFont="1" applyFill="1" applyBorder="1" applyAlignment="1">
      <alignment horizontal="center" vertical="center" wrapText="1"/>
    </xf>
    <xf numFmtId="3" fontId="83" fillId="0" borderId="70" xfId="213" applyNumberFormat="1" applyFont="1" applyFill="1" applyBorder="1" applyAlignment="1">
      <alignment horizontal="center" vertical="center" wrapText="1"/>
    </xf>
    <xf numFmtId="3" fontId="83" fillId="0" borderId="69" xfId="213" applyNumberFormat="1" applyFont="1" applyFill="1" applyBorder="1" applyAlignment="1">
      <alignment horizontal="center" vertical="center" wrapText="1"/>
    </xf>
    <xf numFmtId="3" fontId="83" fillId="0" borderId="68" xfId="213" applyNumberFormat="1" applyFont="1" applyFill="1" applyBorder="1" applyAlignment="1">
      <alignment horizontal="center" vertical="center" wrapText="1"/>
    </xf>
    <xf numFmtId="0" fontId="83" fillId="0" borderId="65" xfId="213" applyFont="1" applyFill="1" applyBorder="1" applyAlignment="1">
      <alignment horizontal="center" vertical="center" wrapText="1"/>
    </xf>
    <xf numFmtId="0" fontId="83" fillId="0" borderId="64" xfId="213" applyFont="1" applyFill="1" applyBorder="1" applyAlignment="1">
      <alignment horizontal="center" vertical="center" wrapText="1"/>
    </xf>
    <xf numFmtId="0" fontId="83" fillId="0" borderId="66" xfId="213" applyFont="1" applyFill="1" applyBorder="1" applyAlignment="1">
      <alignment horizontal="center" vertical="center" wrapText="1"/>
    </xf>
    <xf numFmtId="0" fontId="88" fillId="0" borderId="0" xfId="213" applyFont="1" applyFill="1"/>
    <xf numFmtId="0" fontId="16" fillId="0" borderId="55" xfId="213" applyFill="1" applyBorder="1" applyAlignment="1">
      <alignment horizontal="center" vertical="center" wrapText="1"/>
    </xf>
    <xf numFmtId="0" fontId="83" fillId="0" borderId="57" xfId="213" applyFont="1" applyFill="1" applyBorder="1" applyAlignment="1">
      <alignment horizontal="center" vertical="center" wrapText="1"/>
    </xf>
    <xf numFmtId="0" fontId="83" fillId="0" borderId="58" xfId="213" applyFont="1" applyFill="1" applyBorder="1" applyAlignment="1">
      <alignment horizontal="center" vertical="center" wrapText="1"/>
    </xf>
    <xf numFmtId="0" fontId="83" fillId="0" borderId="61" xfId="213" applyFont="1" applyFill="1" applyBorder="1" applyAlignment="1">
      <alignment horizontal="center" vertical="center" wrapText="1"/>
    </xf>
    <xf numFmtId="0" fontId="83" fillId="0" borderId="58" xfId="213" applyFont="1" applyFill="1" applyBorder="1" applyAlignment="1">
      <alignment horizontal="center" vertical="center"/>
    </xf>
    <xf numFmtId="3" fontId="83" fillId="0" borderId="57" xfId="213" applyNumberFormat="1" applyFont="1" applyFill="1" applyBorder="1" applyAlignment="1">
      <alignment horizontal="center" vertical="center" wrapText="1"/>
    </xf>
    <xf numFmtId="3" fontId="83" fillId="0" borderId="63" xfId="213" applyNumberFormat="1" applyFont="1" applyFill="1" applyBorder="1" applyAlignment="1">
      <alignment horizontal="center" vertical="center" wrapText="1"/>
    </xf>
    <xf numFmtId="3" fontId="83" fillId="0" borderId="62" xfId="213" applyNumberFormat="1" applyFont="1" applyFill="1" applyBorder="1" applyAlignment="1">
      <alignment horizontal="center" vertical="center" wrapText="1"/>
    </xf>
    <xf numFmtId="3" fontId="83" fillId="0" borderId="60" xfId="213" applyNumberFormat="1" applyFont="1" applyFill="1" applyBorder="1" applyAlignment="1">
      <alignment horizontal="center" vertical="center" wrapText="1"/>
    </xf>
    <xf numFmtId="0" fontId="16" fillId="0" borderId="60" xfId="213" applyFill="1" applyBorder="1" applyAlignment="1">
      <alignment horizontal="center" vertical="center" wrapText="1"/>
    </xf>
    <xf numFmtId="0" fontId="83" fillId="0" borderId="45" xfId="213" applyFont="1" applyFill="1" applyBorder="1" applyAlignment="1">
      <alignment horizontal="center" vertical="center" wrapText="1"/>
    </xf>
    <xf numFmtId="0" fontId="16" fillId="0" borderId="59" xfId="213" applyFill="1" applyBorder="1" applyAlignment="1">
      <alignment horizontal="center" vertical="center"/>
    </xf>
    <xf numFmtId="0" fontId="16" fillId="0" borderId="59" xfId="213" applyFill="1" applyBorder="1" applyAlignment="1">
      <alignment horizontal="center" vertical="center" wrapText="1"/>
    </xf>
    <xf numFmtId="0" fontId="83" fillId="0" borderId="57" xfId="213" applyFont="1" applyFill="1" applyBorder="1" applyAlignment="1">
      <alignment horizontal="center" vertical="center"/>
    </xf>
    <xf numFmtId="3" fontId="83" fillId="0" borderId="58" xfId="213" applyNumberFormat="1" applyFont="1" applyFill="1" applyBorder="1" applyAlignment="1">
      <alignment horizontal="center" vertical="center" wrapText="1"/>
    </xf>
    <xf numFmtId="3" fontId="83" fillId="0" borderId="55" xfId="213" applyNumberFormat="1" applyFont="1" applyFill="1" applyBorder="1" applyAlignment="1">
      <alignment horizontal="center" vertical="center" wrapText="1"/>
    </xf>
    <xf numFmtId="49" fontId="83" fillId="0" borderId="56" xfId="213" applyNumberFormat="1" applyFont="1" applyFill="1" applyBorder="1" applyAlignment="1">
      <alignment horizontal="center" vertical="center"/>
    </xf>
    <xf numFmtId="179" fontId="83" fillId="0" borderId="56" xfId="213" applyNumberFormat="1" applyFont="1" applyFill="1" applyBorder="1" applyAlignment="1">
      <alignment horizontal="center" vertical="center"/>
    </xf>
    <xf numFmtId="0" fontId="86" fillId="0" borderId="55" xfId="213" applyFont="1" applyFill="1" applyBorder="1" applyAlignment="1">
      <alignment horizontal="left"/>
    </xf>
    <xf numFmtId="3" fontId="91" fillId="0" borderId="54" xfId="213" applyNumberFormat="1" applyFont="1" applyFill="1" applyBorder="1" applyAlignment="1" applyProtection="1">
      <alignment horizontal="right"/>
      <protection locked="0"/>
    </xf>
    <xf numFmtId="178" fontId="86" fillId="0" borderId="46" xfId="213" applyNumberFormat="1" applyFont="1" applyFill="1" applyBorder="1" applyAlignment="1" applyProtection="1">
      <alignment horizontal="right"/>
      <protection locked="0"/>
    </xf>
    <xf numFmtId="3" fontId="91" fillId="0" borderId="53" xfId="213" applyNumberFormat="1" applyFont="1" applyFill="1" applyBorder="1" applyAlignment="1" applyProtection="1">
      <alignment horizontal="right"/>
      <protection locked="0"/>
    </xf>
    <xf numFmtId="0" fontId="90" fillId="0" borderId="0" xfId="213" applyFont="1" applyFill="1"/>
    <xf numFmtId="0" fontId="86" fillId="0" borderId="0" xfId="213" applyFont="1" applyFill="1"/>
    <xf numFmtId="0" fontId="86" fillId="0" borderId="52" xfId="213" applyFont="1" applyFill="1" applyBorder="1" applyAlignment="1">
      <alignment horizontal="left" vertical="center"/>
    </xf>
    <xf numFmtId="3" fontId="91" fillId="0" borderId="46" xfId="213" applyNumberFormat="1" applyFont="1" applyFill="1" applyBorder="1" applyAlignment="1" applyProtection="1">
      <alignment horizontal="right"/>
      <protection locked="0"/>
    </xf>
    <xf numFmtId="3" fontId="91" fillId="0" borderId="51" xfId="213" applyNumberFormat="1" applyFont="1" applyFill="1" applyBorder="1" applyAlignment="1" applyProtection="1">
      <alignment horizontal="right"/>
      <protection locked="0"/>
    </xf>
    <xf numFmtId="3" fontId="86" fillId="0" borderId="46" xfId="213" applyNumberFormat="1" applyFont="1" applyFill="1" applyBorder="1" applyProtection="1">
      <protection locked="0"/>
    </xf>
    <xf numFmtId="3" fontId="92" fillId="0" borderId="46" xfId="213" applyNumberFormat="1" applyFont="1" applyFill="1" applyBorder="1" applyAlignment="1" applyProtection="1">
      <alignment horizontal="right"/>
      <protection locked="0"/>
    </xf>
    <xf numFmtId="49" fontId="86" fillId="0" borderId="46" xfId="213" applyNumberFormat="1" applyFont="1" applyFill="1" applyBorder="1" applyAlignment="1" applyProtection="1">
      <alignment horizontal="right"/>
      <protection locked="0"/>
    </xf>
    <xf numFmtId="3" fontId="86" fillId="0" borderId="51" xfId="213" applyNumberFormat="1" applyFont="1" applyFill="1" applyBorder="1" applyProtection="1">
      <protection locked="0"/>
    </xf>
    <xf numFmtId="178" fontId="86" fillId="0" borderId="51" xfId="213" applyNumberFormat="1" applyFont="1" applyFill="1" applyBorder="1" applyAlignment="1" applyProtection="1">
      <alignment horizontal="right"/>
      <protection locked="0"/>
    </xf>
    <xf numFmtId="0" fontId="83" fillId="0" borderId="52" xfId="213" applyFont="1" applyFill="1" applyBorder="1" applyAlignment="1">
      <alignment horizontal="left" vertical="center"/>
    </xf>
    <xf numFmtId="3" fontId="93" fillId="0" borderId="46" xfId="213" applyNumberFormat="1" applyFont="1" applyFill="1" applyBorder="1" applyAlignment="1" applyProtection="1">
      <alignment horizontal="right"/>
      <protection locked="0"/>
    </xf>
    <xf numFmtId="178" fontId="83" fillId="0" borderId="51" xfId="213" applyNumberFormat="1" applyFont="1" applyFill="1" applyBorder="1" applyAlignment="1" applyProtection="1">
      <alignment horizontal="right"/>
      <protection locked="0"/>
    </xf>
    <xf numFmtId="178" fontId="83" fillId="0" borderId="46" xfId="213" applyNumberFormat="1" applyFont="1" applyFill="1" applyBorder="1" applyAlignment="1" applyProtection="1">
      <alignment horizontal="right"/>
      <protection locked="0"/>
    </xf>
    <xf numFmtId="3" fontId="93" fillId="0" borderId="51" xfId="213" applyNumberFormat="1" applyFont="1" applyFill="1" applyBorder="1" applyAlignment="1" applyProtection="1">
      <alignment horizontal="right"/>
      <protection locked="0"/>
    </xf>
    <xf numFmtId="3" fontId="85" fillId="0" borderId="46" xfId="213" applyNumberFormat="1" applyFont="1" applyFill="1" applyBorder="1" applyAlignment="1" applyProtection="1">
      <alignment horizontal="right"/>
      <protection locked="0"/>
    </xf>
    <xf numFmtId="3" fontId="94" fillId="0" borderId="46" xfId="213" applyNumberFormat="1" applyFont="1" applyFill="1" applyBorder="1" applyAlignment="1" applyProtection="1">
      <alignment horizontal="right"/>
      <protection locked="0"/>
    </xf>
    <xf numFmtId="0" fontId="83" fillId="0" borderId="52" xfId="213" applyFont="1" applyFill="1" applyBorder="1" applyAlignment="1">
      <alignment vertical="center"/>
    </xf>
    <xf numFmtId="0" fontId="86" fillId="0" borderId="50" xfId="213" applyFont="1" applyFill="1" applyBorder="1" applyAlignment="1">
      <alignment horizontal="left" vertical="center"/>
    </xf>
    <xf numFmtId="3" fontId="91" fillId="0" borderId="49" xfId="213" applyNumberFormat="1" applyFont="1" applyFill="1" applyBorder="1" applyAlignment="1" applyProtection="1">
      <alignment horizontal="right"/>
      <protection locked="0"/>
    </xf>
    <xf numFmtId="178" fontId="86" fillId="0" borderId="49" xfId="213" applyNumberFormat="1" applyFont="1" applyFill="1" applyBorder="1" applyAlignment="1" applyProtection="1">
      <alignment horizontal="right"/>
      <protection locked="0"/>
    </xf>
    <xf numFmtId="3" fontId="91" fillId="0" borderId="48" xfId="213" applyNumberFormat="1" applyFont="1" applyFill="1" applyBorder="1" applyAlignment="1" applyProtection="1">
      <alignment horizontal="right"/>
      <protection locked="0"/>
    </xf>
    <xf numFmtId="0" fontId="88" fillId="0" borderId="47" xfId="213" applyFont="1" applyFill="1" applyBorder="1"/>
    <xf numFmtId="0" fontId="89" fillId="0" borderId="0" xfId="213" applyFont="1" applyFill="1"/>
    <xf numFmtId="0" fontId="88" fillId="0" borderId="0" xfId="548" applyFont="1" applyFill="1" applyAlignment="1">
      <alignment horizontal="left" vertical="center"/>
    </xf>
    <xf numFmtId="3" fontId="83" fillId="0" borderId="0" xfId="213" applyNumberFormat="1" applyFont="1" applyFill="1"/>
    <xf numFmtId="3" fontId="86" fillId="0" borderId="0" xfId="213" applyNumberFormat="1" applyFont="1" applyFill="1"/>
    <xf numFmtId="0" fontId="83" fillId="0" borderId="0" xfId="213" applyFont="1" applyFill="1" applyAlignment="1">
      <alignment horizontal="left"/>
    </xf>
    <xf numFmtId="3" fontId="83" fillId="0" borderId="0" xfId="213" applyNumberFormat="1" applyFont="1" applyFill="1" applyAlignment="1">
      <alignment horizontal="right"/>
    </xf>
    <xf numFmtId="0" fontId="83" fillId="0" borderId="0" xfId="213" applyFont="1" applyFill="1" applyAlignment="1">
      <alignment horizontal="right"/>
    </xf>
    <xf numFmtId="9" fontId="83" fillId="0" borderId="0" xfId="546" applyFont="1" applyFill="1" applyAlignment="1">
      <alignment horizontal="right"/>
    </xf>
    <xf numFmtId="164" fontId="83" fillId="0" borderId="0" xfId="546" applyNumberFormat="1" applyFont="1" applyFill="1" applyAlignment="1">
      <alignment horizontal="right"/>
    </xf>
    <xf numFmtId="164" fontId="86" fillId="0" borderId="0" xfId="546" applyNumberFormat="1" applyFont="1" applyFill="1" applyAlignment="1">
      <alignment horizontal="right"/>
    </xf>
    <xf numFmtId="9" fontId="86" fillId="0" borderId="0" xfId="546" applyFont="1" applyFill="1" applyAlignment="1">
      <alignment horizontal="right"/>
    </xf>
    <xf numFmtId="0" fontId="86" fillId="0" borderId="0" xfId="213" applyFont="1" applyFill="1" applyAlignment="1">
      <alignment horizontal="right"/>
    </xf>
    <xf numFmtId="165" fontId="82" fillId="0" borderId="0" xfId="547" applyFill="1"/>
    <xf numFmtId="164" fontId="83" fillId="0" borderId="0" xfId="213" applyNumberFormat="1" applyFont="1" applyFill="1"/>
    <xf numFmtId="164" fontId="0" fillId="0" borderId="0" xfId="546" applyNumberFormat="1" applyFont="1" applyFill="1"/>
    <xf numFmtId="10" fontId="83" fillId="0" borderId="0" xfId="213" applyNumberFormat="1" applyFont="1" applyFill="1"/>
    <xf numFmtId="165" fontId="84" fillId="0" borderId="0" xfId="547" applyFont="1" applyFill="1"/>
    <xf numFmtId="9" fontId="83" fillId="0" borderId="0" xfId="213" applyNumberFormat="1" applyFont="1" applyFill="1"/>
    <xf numFmtId="164" fontId="80" fillId="0" borderId="0" xfId="213" applyNumberFormat="1" applyFont="1" applyFill="1"/>
    <xf numFmtId="0" fontId="80" fillId="0" borderId="0" xfId="213" applyFont="1" applyFill="1"/>
    <xf numFmtId="3" fontId="80" fillId="0" borderId="0" xfId="213" applyNumberFormat="1" applyFont="1" applyFill="1"/>
    <xf numFmtId="0" fontId="85" fillId="0" borderId="0" xfId="213" applyFont="1" applyFill="1"/>
    <xf numFmtId="9" fontId="85" fillId="0" borderId="0" xfId="213" applyNumberFormat="1" applyFont="1" applyFill="1"/>
    <xf numFmtId="3" fontId="85" fillId="0" borderId="0" xfId="213" applyNumberFormat="1" applyFont="1" applyFill="1"/>
    <xf numFmtId="0" fontId="35" fillId="0" borderId="0" xfId="154"/>
    <xf numFmtId="9" fontId="35" fillId="0" borderId="0" xfId="154" applyNumberFormat="1"/>
    <xf numFmtId="0" fontId="101" fillId="0" borderId="0" xfId="154" applyFont="1"/>
    <xf numFmtId="9" fontId="102" fillId="0" borderId="0" xfId="154" applyNumberFormat="1" applyFont="1" applyAlignment="1">
      <alignment horizontal="center"/>
    </xf>
    <xf numFmtId="0" fontId="103" fillId="0" borderId="0" xfId="154" applyFont="1"/>
    <xf numFmtId="164" fontId="102" fillId="0" borderId="0" xfId="283" applyNumberFormat="1" applyFont="1" applyAlignment="1">
      <alignment horizontal="center"/>
    </xf>
    <xf numFmtId="0" fontId="102" fillId="0" borderId="0" xfId="154" applyFont="1"/>
    <xf numFmtId="9" fontId="103" fillId="0" borderId="0" xfId="154" applyNumberFormat="1" applyFont="1" applyAlignment="1">
      <alignment horizontal="center"/>
    </xf>
    <xf numFmtId="0" fontId="14" fillId="0" borderId="0" xfId="154" applyFont="1" applyAlignment="1">
      <alignment horizontal="center"/>
    </xf>
    <xf numFmtId="0" fontId="104" fillId="0" borderId="0" xfId="154" applyFont="1" applyAlignment="1">
      <alignment horizontal="center"/>
    </xf>
    <xf numFmtId="0" fontId="102" fillId="0" borderId="0" xfId="154" applyFont="1" applyAlignment="1">
      <alignment horizontal="center"/>
    </xf>
    <xf numFmtId="0" fontId="35" fillId="0" borderId="0" xfId="154" applyAlignment="1">
      <alignment vertical="center"/>
    </xf>
    <xf numFmtId="9" fontId="0" fillId="0" borderId="0" xfId="3" applyFont="1" applyAlignment="1">
      <alignment horizontal="center" vertical="center"/>
    </xf>
  </cellXfs>
  <cellStyles count="551">
    <cellStyle name="20% - Accent1" xfId="10" xr:uid="{00000000-0005-0000-0000-000000000000}"/>
    <cellStyle name="20% - Accent1 2" xfId="11" xr:uid="{00000000-0005-0000-0000-000001000000}"/>
    <cellStyle name="20% - Accent2" xfId="12" xr:uid="{00000000-0005-0000-0000-000002000000}"/>
    <cellStyle name="20% - Accent2 2" xfId="13" xr:uid="{00000000-0005-0000-0000-000003000000}"/>
    <cellStyle name="20% - Accent3" xfId="14" xr:uid="{00000000-0005-0000-0000-000004000000}"/>
    <cellStyle name="20% - Accent3 2" xfId="15" xr:uid="{00000000-0005-0000-0000-000005000000}"/>
    <cellStyle name="20% - Accent4" xfId="16" xr:uid="{00000000-0005-0000-0000-000006000000}"/>
    <cellStyle name="20% - Accent4 2" xfId="17" xr:uid="{00000000-0005-0000-0000-000007000000}"/>
    <cellStyle name="20% - Accent5" xfId="18" xr:uid="{00000000-0005-0000-0000-000008000000}"/>
    <cellStyle name="20% - Accent5 2" xfId="19" xr:uid="{00000000-0005-0000-0000-000009000000}"/>
    <cellStyle name="20% - Accent6" xfId="20" xr:uid="{00000000-0005-0000-0000-00000A000000}"/>
    <cellStyle name="20% - Accent6 2" xfId="21" xr:uid="{00000000-0005-0000-0000-00000B000000}"/>
    <cellStyle name="40% - Accent1" xfId="22" xr:uid="{00000000-0005-0000-0000-00000C000000}"/>
    <cellStyle name="40% - Accent1 2" xfId="23" xr:uid="{00000000-0005-0000-0000-00000D000000}"/>
    <cellStyle name="40% - Accent2" xfId="24" xr:uid="{00000000-0005-0000-0000-00000E000000}"/>
    <cellStyle name="40% - Accent2 2" xfId="25" xr:uid="{00000000-0005-0000-0000-00000F000000}"/>
    <cellStyle name="40% - Accent3" xfId="26" xr:uid="{00000000-0005-0000-0000-000010000000}"/>
    <cellStyle name="40% - Accent3 2" xfId="27" xr:uid="{00000000-0005-0000-0000-000011000000}"/>
    <cellStyle name="40% - Accent4" xfId="28" xr:uid="{00000000-0005-0000-0000-000012000000}"/>
    <cellStyle name="40% - Accent4 2" xfId="29" xr:uid="{00000000-0005-0000-0000-000013000000}"/>
    <cellStyle name="40% - Accent5" xfId="30" xr:uid="{00000000-0005-0000-0000-000014000000}"/>
    <cellStyle name="40% - Accent5 2" xfId="31" xr:uid="{00000000-0005-0000-0000-000015000000}"/>
    <cellStyle name="40% - Accent6" xfId="32" xr:uid="{00000000-0005-0000-0000-000016000000}"/>
    <cellStyle name="40% - Accent6 2" xfId="33" xr:uid="{00000000-0005-0000-0000-000017000000}"/>
    <cellStyle name="60% - Accent1" xfId="34" xr:uid="{00000000-0005-0000-0000-000018000000}"/>
    <cellStyle name="60% - Accent1 2" xfId="35" xr:uid="{00000000-0005-0000-0000-000019000000}"/>
    <cellStyle name="60% - Accent2" xfId="36" xr:uid="{00000000-0005-0000-0000-00001A000000}"/>
    <cellStyle name="60% - Accent2 2" xfId="37" xr:uid="{00000000-0005-0000-0000-00001B000000}"/>
    <cellStyle name="60% - Accent3" xfId="38" xr:uid="{00000000-0005-0000-0000-00001C000000}"/>
    <cellStyle name="60% - Accent3 2" xfId="39" xr:uid="{00000000-0005-0000-0000-00001D000000}"/>
    <cellStyle name="60% - Accent4" xfId="40" xr:uid="{00000000-0005-0000-0000-00001E000000}"/>
    <cellStyle name="60% - Accent4 2" xfId="41" xr:uid="{00000000-0005-0000-0000-00001F000000}"/>
    <cellStyle name="60% - Accent5" xfId="42" xr:uid="{00000000-0005-0000-0000-000020000000}"/>
    <cellStyle name="60% - Accent5 2" xfId="43" xr:uid="{00000000-0005-0000-0000-000021000000}"/>
    <cellStyle name="60% - Accent6" xfId="44" xr:uid="{00000000-0005-0000-0000-000022000000}"/>
    <cellStyle name="60% - Accent6 2" xfId="45" xr:uid="{00000000-0005-0000-0000-000023000000}"/>
    <cellStyle name="Accent1 2" xfId="46" xr:uid="{00000000-0005-0000-0000-000024000000}"/>
    <cellStyle name="Accent2 2" xfId="47" xr:uid="{00000000-0005-0000-0000-000025000000}"/>
    <cellStyle name="Accent3 2" xfId="48" xr:uid="{00000000-0005-0000-0000-000026000000}"/>
    <cellStyle name="Accent4 2" xfId="49" xr:uid="{00000000-0005-0000-0000-000027000000}"/>
    <cellStyle name="Accent5 2" xfId="50" xr:uid="{00000000-0005-0000-0000-000028000000}"/>
    <cellStyle name="Accent6 2" xfId="51" xr:uid="{00000000-0005-0000-0000-000029000000}"/>
    <cellStyle name="Bad" xfId="52" xr:uid="{00000000-0005-0000-0000-00002A000000}"/>
    <cellStyle name="Bad 2" xfId="53" xr:uid="{00000000-0005-0000-0000-00002B000000}"/>
    <cellStyle name="caché" xfId="54" xr:uid="{00000000-0005-0000-0000-00002C000000}"/>
    <cellStyle name="Calculation" xfId="55" xr:uid="{00000000-0005-0000-0000-00002D000000}"/>
    <cellStyle name="Calculation 2" xfId="56" xr:uid="{00000000-0005-0000-0000-00002E000000}"/>
    <cellStyle name="Check Cell" xfId="57" xr:uid="{00000000-0005-0000-0000-00002F000000}"/>
    <cellStyle name="Check Cell 2" xfId="58" xr:uid="{00000000-0005-0000-0000-000030000000}"/>
    <cellStyle name="Comma 10" xfId="59" xr:uid="{00000000-0005-0000-0000-000031000000}"/>
    <cellStyle name="Comma 10 2" xfId="60" xr:uid="{00000000-0005-0000-0000-000032000000}"/>
    <cellStyle name="Comma 11" xfId="61" xr:uid="{00000000-0005-0000-0000-000033000000}"/>
    <cellStyle name="Comma 11 2" xfId="62" xr:uid="{00000000-0005-0000-0000-000034000000}"/>
    <cellStyle name="Comma 12" xfId="63" xr:uid="{00000000-0005-0000-0000-000035000000}"/>
    <cellStyle name="Comma 12 2" xfId="64" xr:uid="{00000000-0005-0000-0000-000036000000}"/>
    <cellStyle name="Comma 13" xfId="65" xr:uid="{00000000-0005-0000-0000-000037000000}"/>
    <cellStyle name="Comma 14" xfId="66" xr:uid="{00000000-0005-0000-0000-000038000000}"/>
    <cellStyle name="Comma 15" xfId="67" xr:uid="{00000000-0005-0000-0000-000039000000}"/>
    <cellStyle name="Comma 16" xfId="68" xr:uid="{00000000-0005-0000-0000-00003A000000}"/>
    <cellStyle name="Comma 2" xfId="69" xr:uid="{00000000-0005-0000-0000-00003B000000}"/>
    <cellStyle name="Comma 2 2" xfId="70" xr:uid="{00000000-0005-0000-0000-00003C000000}"/>
    <cellStyle name="Comma 2 2 2" xfId="71" xr:uid="{00000000-0005-0000-0000-00003D000000}"/>
    <cellStyle name="Comma 2 2 2 2" xfId="72" xr:uid="{00000000-0005-0000-0000-00003E000000}"/>
    <cellStyle name="Comma 2 2 2 2 2" xfId="73" xr:uid="{00000000-0005-0000-0000-00003F000000}"/>
    <cellStyle name="Comma 2 2 2 3" xfId="74" xr:uid="{00000000-0005-0000-0000-000040000000}"/>
    <cellStyle name="Comma 2 2 3" xfId="75" xr:uid="{00000000-0005-0000-0000-000041000000}"/>
    <cellStyle name="Comma 2 3" xfId="76" xr:uid="{00000000-0005-0000-0000-000042000000}"/>
    <cellStyle name="Comma 2 3 2" xfId="77" xr:uid="{00000000-0005-0000-0000-000043000000}"/>
    <cellStyle name="Comma 2 4" xfId="78" xr:uid="{00000000-0005-0000-0000-000044000000}"/>
    <cellStyle name="Comma 3" xfId="79" xr:uid="{00000000-0005-0000-0000-000045000000}"/>
    <cellStyle name="Comma 3 2" xfId="80" xr:uid="{00000000-0005-0000-0000-000046000000}"/>
    <cellStyle name="Comma 4" xfId="81" xr:uid="{00000000-0005-0000-0000-000047000000}"/>
    <cellStyle name="Comma 4 2" xfId="82" xr:uid="{00000000-0005-0000-0000-000048000000}"/>
    <cellStyle name="Comma 5" xfId="83" xr:uid="{00000000-0005-0000-0000-000049000000}"/>
    <cellStyle name="Comma 5 2" xfId="84" xr:uid="{00000000-0005-0000-0000-00004A000000}"/>
    <cellStyle name="Comma 5 3" xfId="85" xr:uid="{00000000-0005-0000-0000-00004B000000}"/>
    <cellStyle name="Comma 6" xfId="86" xr:uid="{00000000-0005-0000-0000-00004C000000}"/>
    <cellStyle name="Comma 6 2" xfId="87" xr:uid="{00000000-0005-0000-0000-00004D000000}"/>
    <cellStyle name="Comma 7" xfId="88" xr:uid="{00000000-0005-0000-0000-00004E000000}"/>
    <cellStyle name="Comma 7 2" xfId="89" xr:uid="{00000000-0005-0000-0000-00004F000000}"/>
    <cellStyle name="Comma 8" xfId="90" xr:uid="{00000000-0005-0000-0000-000050000000}"/>
    <cellStyle name="Comma 9" xfId="91" xr:uid="{00000000-0005-0000-0000-000051000000}"/>
    <cellStyle name="Comma(0)" xfId="92" xr:uid="{00000000-0005-0000-0000-000052000000}"/>
    <cellStyle name="Comma(3)" xfId="93" xr:uid="{00000000-0005-0000-0000-000053000000}"/>
    <cellStyle name="Comma[0]" xfId="94" xr:uid="{00000000-0005-0000-0000-000054000000}"/>
    <cellStyle name="Comma[1]" xfId="95" xr:uid="{00000000-0005-0000-0000-000055000000}"/>
    <cellStyle name="Comma[2]__" xfId="96" xr:uid="{00000000-0005-0000-0000-000056000000}"/>
    <cellStyle name="Comma[3]" xfId="97" xr:uid="{00000000-0005-0000-0000-000057000000}"/>
    <cellStyle name="Comma0" xfId="98" xr:uid="{00000000-0005-0000-0000-000058000000}"/>
    <cellStyle name="Commentaire" xfId="99" xr:uid="{00000000-0005-0000-0000-000059000000}"/>
    <cellStyle name="Currency 2" xfId="100" xr:uid="{00000000-0005-0000-0000-00005A000000}"/>
    <cellStyle name="Currency0" xfId="101" xr:uid="{00000000-0005-0000-0000-00005B000000}"/>
    <cellStyle name="Date" xfId="102" xr:uid="{00000000-0005-0000-0000-00005C000000}"/>
    <cellStyle name="Date 2" xfId="103" xr:uid="{00000000-0005-0000-0000-00005D000000}"/>
    <cellStyle name="Dezimal_03-09-03" xfId="104" xr:uid="{00000000-0005-0000-0000-00005E000000}"/>
    <cellStyle name="En-tête 1" xfId="105" xr:uid="{00000000-0005-0000-0000-00005F000000}"/>
    <cellStyle name="En-tête 1 2" xfId="106" xr:uid="{00000000-0005-0000-0000-000060000000}"/>
    <cellStyle name="En-tête 2" xfId="107" xr:uid="{00000000-0005-0000-0000-000061000000}"/>
    <cellStyle name="En-tête 2 2" xfId="108" xr:uid="{00000000-0005-0000-0000-000062000000}"/>
    <cellStyle name="Explanatory Text" xfId="109" xr:uid="{00000000-0005-0000-0000-000063000000}"/>
    <cellStyle name="Explanatory Text 2" xfId="110" xr:uid="{00000000-0005-0000-0000-000064000000}"/>
    <cellStyle name="Financier0" xfId="111" xr:uid="{00000000-0005-0000-0000-000065000000}"/>
    <cellStyle name="Financier0 2" xfId="112" xr:uid="{00000000-0005-0000-0000-000066000000}"/>
    <cellStyle name="Fixed" xfId="113" xr:uid="{00000000-0005-0000-0000-000067000000}"/>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Good" xfId="114" xr:uid="{00000000-0005-0000-0000-000068000000}"/>
    <cellStyle name="Good 2" xfId="115" xr:uid="{00000000-0005-0000-0000-000069000000}"/>
    <cellStyle name="Heading 1" xfId="116" xr:uid="{00000000-0005-0000-0000-00006A000000}"/>
    <cellStyle name="Heading 1 2" xfId="117" xr:uid="{00000000-0005-0000-0000-00006B000000}"/>
    <cellStyle name="Heading 2" xfId="118" xr:uid="{00000000-0005-0000-0000-00006C000000}"/>
    <cellStyle name="Heading 2 2" xfId="119" xr:uid="{00000000-0005-0000-0000-00006D000000}"/>
    <cellStyle name="Heading 3" xfId="120" xr:uid="{00000000-0005-0000-0000-00006E000000}"/>
    <cellStyle name="Heading 3 2" xfId="121" xr:uid="{00000000-0005-0000-0000-00006F000000}"/>
    <cellStyle name="Heading 4" xfId="122" xr:uid="{00000000-0005-0000-0000-000070000000}"/>
    <cellStyle name="Heading 4 2" xfId="123" xr:uid="{00000000-0005-0000-0000-000071000000}"/>
    <cellStyle name="Hyperlink 2" xfId="124" xr:uid="{00000000-0005-0000-0000-000072000000}"/>
    <cellStyle name="Input" xfId="125" xr:uid="{00000000-0005-0000-0000-000073000000}"/>
    <cellStyle name="Input 2" xfId="126" xr:uid="{00000000-0005-0000-0000-000074000000}"/>
    <cellStyle name="Lien hypertexte 2" xfId="4" xr:uid="{00000000-0005-0000-0000-000075000000}"/>
    <cellStyle name="Lien hypertexte 3" xfId="127" xr:uid="{00000000-0005-0000-0000-000076000000}"/>
    <cellStyle name="Linked Cell" xfId="128" xr:uid="{00000000-0005-0000-0000-000004010000}"/>
    <cellStyle name="Linked Cell 2" xfId="129" xr:uid="{00000000-0005-0000-0000-000005010000}"/>
    <cellStyle name="Milliers 2" xfId="130" xr:uid="{00000000-0005-0000-0000-000006010000}"/>
    <cellStyle name="Milliers 3" xfId="131" xr:uid="{00000000-0005-0000-0000-000007010000}"/>
    <cellStyle name="Monétaire0" xfId="132" xr:uid="{00000000-0005-0000-0000-000008010000}"/>
    <cellStyle name="Monétaire0 2" xfId="133" xr:uid="{00000000-0005-0000-0000-000009010000}"/>
    <cellStyle name="Motif" xfId="134" xr:uid="{00000000-0005-0000-0000-00000A010000}"/>
    <cellStyle name="Neutral" xfId="135" xr:uid="{00000000-0005-0000-0000-00000B010000}"/>
    <cellStyle name="Neutral 2" xfId="136" xr:uid="{00000000-0005-0000-0000-00000C010000}"/>
    <cellStyle name="Normaali_Eduskuntavaalit" xfId="137" xr:uid="{00000000-0005-0000-0000-00000D010000}"/>
    <cellStyle name="Normal" xfId="0" builtinId="0"/>
    <cellStyle name="Normal 10" xfId="138" xr:uid="{00000000-0005-0000-0000-00000F010000}"/>
    <cellStyle name="Normal 10 2" xfId="139" xr:uid="{00000000-0005-0000-0000-000010010000}"/>
    <cellStyle name="Normal 10 2 2" xfId="140" xr:uid="{00000000-0005-0000-0000-000011010000}"/>
    <cellStyle name="Normal 10 3" xfId="141" xr:uid="{00000000-0005-0000-0000-000012010000}"/>
    <cellStyle name="Normal 10 3 2" xfId="142" xr:uid="{00000000-0005-0000-0000-000013010000}"/>
    <cellStyle name="Normal 10 3 2 2" xfId="143" xr:uid="{00000000-0005-0000-0000-000014010000}"/>
    <cellStyle name="Normal 10 3 2 3" xfId="543" xr:uid="{3C6C91A7-76BF-7F4C-BC3D-2319ACAC86D6}"/>
    <cellStyle name="Normal 10 4" xfId="144" xr:uid="{00000000-0005-0000-0000-000015010000}"/>
    <cellStyle name="Normal 10 4 2" xfId="145" xr:uid="{00000000-0005-0000-0000-000016010000}"/>
    <cellStyle name="Normal 10 5" xfId="146" xr:uid="{00000000-0005-0000-0000-000017010000}"/>
    <cellStyle name="Normal 11" xfId="147" xr:uid="{00000000-0005-0000-0000-000018010000}"/>
    <cellStyle name="Normal 11 2" xfId="148" xr:uid="{00000000-0005-0000-0000-000019010000}"/>
    <cellStyle name="Normal 11 2 2" xfId="149" xr:uid="{00000000-0005-0000-0000-00001A010000}"/>
    <cellStyle name="Normal 11 3" xfId="150" xr:uid="{00000000-0005-0000-0000-00001B010000}"/>
    <cellStyle name="Normal 11 4" xfId="151" xr:uid="{00000000-0005-0000-0000-00001C010000}"/>
    <cellStyle name="Normal 12" xfId="152" xr:uid="{00000000-0005-0000-0000-00001D010000}"/>
    <cellStyle name="Normal 12 2" xfId="153" xr:uid="{00000000-0005-0000-0000-00001E010000}"/>
    <cellStyle name="Normal 12 2 2" xfId="154" xr:uid="{00000000-0005-0000-0000-00001F010000}"/>
    <cellStyle name="Normal 12 3" xfId="155" xr:uid="{00000000-0005-0000-0000-000020010000}"/>
    <cellStyle name="Normal 13" xfId="156" xr:uid="{00000000-0005-0000-0000-000021010000}"/>
    <cellStyle name="Normal 13 2" xfId="157" xr:uid="{00000000-0005-0000-0000-000022010000}"/>
    <cellStyle name="Normal 13 3" xfId="158" xr:uid="{00000000-0005-0000-0000-000023010000}"/>
    <cellStyle name="Normal 13 4" xfId="159" xr:uid="{00000000-0005-0000-0000-000024010000}"/>
    <cellStyle name="Normal 14" xfId="160" xr:uid="{00000000-0005-0000-0000-000025010000}"/>
    <cellStyle name="Normal 15" xfId="161" xr:uid="{00000000-0005-0000-0000-000026010000}"/>
    <cellStyle name="Normal 15 2" xfId="162" xr:uid="{00000000-0005-0000-0000-000027010000}"/>
    <cellStyle name="Normal 15 2 2" xfId="163" xr:uid="{00000000-0005-0000-0000-000028010000}"/>
    <cellStyle name="Normal 15 3" xfId="164" xr:uid="{00000000-0005-0000-0000-000029010000}"/>
    <cellStyle name="Normal 15 4" xfId="165" xr:uid="{00000000-0005-0000-0000-00002A010000}"/>
    <cellStyle name="Normal 16" xfId="166" xr:uid="{00000000-0005-0000-0000-00002B010000}"/>
    <cellStyle name="Normal 16 2" xfId="167" xr:uid="{00000000-0005-0000-0000-00002C010000}"/>
    <cellStyle name="Normal 16 2 2" xfId="168" xr:uid="{00000000-0005-0000-0000-00002D010000}"/>
    <cellStyle name="Normal 17" xfId="169" xr:uid="{00000000-0005-0000-0000-00002E010000}"/>
    <cellStyle name="Normal 18" xfId="170" xr:uid="{00000000-0005-0000-0000-00002F010000}"/>
    <cellStyle name="Normal 18 2" xfId="541" xr:uid="{008107AA-522A-8C4A-B3D0-69ED497D4A6F}"/>
    <cellStyle name="Normal 19" xfId="171" xr:uid="{00000000-0005-0000-0000-000030010000}"/>
    <cellStyle name="Normal 2" xfId="1" xr:uid="{00000000-0005-0000-0000-000031010000}"/>
    <cellStyle name="Normal 2 2" xfId="7" xr:uid="{00000000-0005-0000-0000-000032010000}"/>
    <cellStyle name="Normal 2 2 2" xfId="172" xr:uid="{00000000-0005-0000-0000-000033010000}"/>
    <cellStyle name="Normal 2 2 3" xfId="173" xr:uid="{00000000-0005-0000-0000-000034010000}"/>
    <cellStyle name="Normal 2 2 4" xfId="548" xr:uid="{398FC45B-4867-BC44-88B9-A0B8EDA27EB3}"/>
    <cellStyle name="Normal 2 3" xfId="174" xr:uid="{00000000-0005-0000-0000-000035010000}"/>
    <cellStyle name="Normal 2 4" xfId="175" xr:uid="{00000000-0005-0000-0000-000036010000}"/>
    <cellStyle name="Normal 2 4 2" xfId="176" xr:uid="{00000000-0005-0000-0000-000037010000}"/>
    <cellStyle name="Normal 2 4 3" xfId="177" xr:uid="{00000000-0005-0000-0000-000038010000}"/>
    <cellStyle name="Normal 2 5" xfId="178" xr:uid="{00000000-0005-0000-0000-000039010000}"/>
    <cellStyle name="Normal 2 5 2" xfId="179" xr:uid="{00000000-0005-0000-0000-00003A010000}"/>
    <cellStyle name="Normal 2 5 3" xfId="180" xr:uid="{00000000-0005-0000-0000-00003B010000}"/>
    <cellStyle name="Normal 2 6" xfId="181" xr:uid="{00000000-0005-0000-0000-00003C010000}"/>
    <cellStyle name="Normal 2 7" xfId="182" xr:uid="{00000000-0005-0000-0000-00003D010000}"/>
    <cellStyle name="Normal 2 8" xfId="183" xr:uid="{00000000-0005-0000-0000-00003E010000}"/>
    <cellStyle name="Normal 2 9" xfId="549" xr:uid="{DB01385A-865E-304F-9DE1-C4191B3EDFEA}"/>
    <cellStyle name="Normal 2_AccumulationEquation" xfId="6" xr:uid="{00000000-0005-0000-0000-00003F010000}"/>
    <cellStyle name="Normal 20" xfId="184" xr:uid="{00000000-0005-0000-0000-000040010000}"/>
    <cellStyle name="Normal 20 2" xfId="185" xr:uid="{00000000-0005-0000-0000-000041010000}"/>
    <cellStyle name="Normal 21" xfId="186" xr:uid="{00000000-0005-0000-0000-000042010000}"/>
    <cellStyle name="Normal 21 2" xfId="187" xr:uid="{00000000-0005-0000-0000-000043010000}"/>
    <cellStyle name="Normal 22" xfId="188" xr:uid="{00000000-0005-0000-0000-000044010000}"/>
    <cellStyle name="Normal 22 2" xfId="189" xr:uid="{00000000-0005-0000-0000-000045010000}"/>
    <cellStyle name="Normal 23" xfId="190" xr:uid="{00000000-0005-0000-0000-000046010000}"/>
    <cellStyle name="Normal 23 2" xfId="191" xr:uid="{00000000-0005-0000-0000-000047010000}"/>
    <cellStyle name="Normal 24" xfId="192" xr:uid="{00000000-0005-0000-0000-000048010000}"/>
    <cellStyle name="Normal 24 2" xfId="193" xr:uid="{00000000-0005-0000-0000-000049010000}"/>
    <cellStyle name="Normal 25" xfId="194" xr:uid="{00000000-0005-0000-0000-00004A010000}"/>
    <cellStyle name="Normal 25 2" xfId="195" xr:uid="{00000000-0005-0000-0000-00004B010000}"/>
    <cellStyle name="Normal 26" xfId="196" xr:uid="{00000000-0005-0000-0000-00004C010000}"/>
    <cellStyle name="Normal 27" xfId="197" xr:uid="{00000000-0005-0000-0000-00004D010000}"/>
    <cellStyle name="Normal 27 2" xfId="198" xr:uid="{00000000-0005-0000-0000-00004E010000}"/>
    <cellStyle name="Normal 28" xfId="199" xr:uid="{00000000-0005-0000-0000-00004F010000}"/>
    <cellStyle name="Normal 28 2" xfId="200" xr:uid="{00000000-0005-0000-0000-000050010000}"/>
    <cellStyle name="Normal 29" xfId="201" xr:uid="{00000000-0005-0000-0000-000051010000}"/>
    <cellStyle name="Normal 29 2" xfId="202" xr:uid="{00000000-0005-0000-0000-000052010000}"/>
    <cellStyle name="Normal 3" xfId="203" xr:uid="{00000000-0005-0000-0000-000053010000}"/>
    <cellStyle name="Normal 3 10" xfId="204" xr:uid="{00000000-0005-0000-0000-000054010000}"/>
    <cellStyle name="Normal 3 2" xfId="205" xr:uid="{00000000-0005-0000-0000-000055010000}"/>
    <cellStyle name="Normal 3 2 2" xfId="206" xr:uid="{00000000-0005-0000-0000-000056010000}"/>
    <cellStyle name="Normal 3 2 2 2" xfId="207" xr:uid="{00000000-0005-0000-0000-000057010000}"/>
    <cellStyle name="Normal 3 2 2 3" xfId="208" xr:uid="{00000000-0005-0000-0000-000058010000}"/>
    <cellStyle name="Normal 3 2 2 3 2" xfId="209" xr:uid="{00000000-0005-0000-0000-000059010000}"/>
    <cellStyle name="Normal 3 2 2 4" xfId="210" xr:uid="{00000000-0005-0000-0000-00005A010000}"/>
    <cellStyle name="Normal 3 2 2 5" xfId="211" xr:uid="{00000000-0005-0000-0000-00005B010000}"/>
    <cellStyle name="Normal 3 2 3" xfId="212" xr:uid="{00000000-0005-0000-0000-00005C010000}"/>
    <cellStyle name="Normal 3 2 4" xfId="213" xr:uid="{00000000-0005-0000-0000-00005D010000}"/>
    <cellStyle name="Normal 3 2 4 2" xfId="214" xr:uid="{00000000-0005-0000-0000-00005E010000}"/>
    <cellStyle name="Normal 3 2 4 2 2" xfId="215" xr:uid="{00000000-0005-0000-0000-00005F010000}"/>
    <cellStyle name="Normal 3 2 5" xfId="216" xr:uid="{00000000-0005-0000-0000-000060010000}"/>
    <cellStyle name="Normal 3 2 6" xfId="217" xr:uid="{00000000-0005-0000-0000-000061010000}"/>
    <cellStyle name="Normal 3 2 6 2" xfId="218" xr:uid="{00000000-0005-0000-0000-000062010000}"/>
    <cellStyle name="Normal 3 2 7" xfId="219" xr:uid="{00000000-0005-0000-0000-000063010000}"/>
    <cellStyle name="Normal 3 2 7 2" xfId="220" xr:uid="{00000000-0005-0000-0000-000064010000}"/>
    <cellStyle name="Normal 3 3" xfId="221" xr:uid="{00000000-0005-0000-0000-000065010000}"/>
    <cellStyle name="Normal 3 4" xfId="222" xr:uid="{00000000-0005-0000-0000-000066010000}"/>
    <cellStyle name="Normal 3 4 2" xfId="223" xr:uid="{00000000-0005-0000-0000-000067010000}"/>
    <cellStyle name="Normal 3 5" xfId="224" xr:uid="{00000000-0005-0000-0000-000068010000}"/>
    <cellStyle name="Normal 3 6" xfId="225" xr:uid="{00000000-0005-0000-0000-000069010000}"/>
    <cellStyle name="Normal 3 7" xfId="226" xr:uid="{00000000-0005-0000-0000-00006A010000}"/>
    <cellStyle name="Normal 3 8" xfId="227" xr:uid="{00000000-0005-0000-0000-00006B010000}"/>
    <cellStyle name="Normal 3 8 2" xfId="228" xr:uid="{00000000-0005-0000-0000-00006C010000}"/>
    <cellStyle name="Normal 3 9" xfId="229" xr:uid="{00000000-0005-0000-0000-00006D010000}"/>
    <cellStyle name="Normal 30" xfId="230" xr:uid="{00000000-0005-0000-0000-00006E010000}"/>
    <cellStyle name="Normal 30 2" xfId="231" xr:uid="{00000000-0005-0000-0000-00006F010000}"/>
    <cellStyle name="Normal 31" xfId="232" xr:uid="{00000000-0005-0000-0000-000070010000}"/>
    <cellStyle name="Normal 31 2" xfId="233" xr:uid="{00000000-0005-0000-0000-000071010000}"/>
    <cellStyle name="Normal 32" xfId="234" xr:uid="{00000000-0005-0000-0000-000072010000}"/>
    <cellStyle name="Normal 32 2" xfId="235" xr:uid="{00000000-0005-0000-0000-000073010000}"/>
    <cellStyle name="Normal 33" xfId="236" xr:uid="{00000000-0005-0000-0000-000074010000}"/>
    <cellStyle name="Normal 33 2" xfId="237" xr:uid="{00000000-0005-0000-0000-000075010000}"/>
    <cellStyle name="Normal 34" xfId="238" xr:uid="{00000000-0005-0000-0000-000076010000}"/>
    <cellStyle name="Normal 35" xfId="239" xr:uid="{00000000-0005-0000-0000-000077010000}"/>
    <cellStyle name="Normal 36" xfId="240" xr:uid="{00000000-0005-0000-0000-000078010000}"/>
    <cellStyle name="Normal 36 2" xfId="241" xr:uid="{00000000-0005-0000-0000-000079010000}"/>
    <cellStyle name="Normal 37" xfId="242" xr:uid="{00000000-0005-0000-0000-00007A010000}"/>
    <cellStyle name="Normal 38" xfId="243" xr:uid="{00000000-0005-0000-0000-00007B010000}"/>
    <cellStyle name="Normal 38 2" xfId="414" xr:uid="{00000000-0005-0000-0000-00007C010000}"/>
    <cellStyle name="Normal 39" xfId="244" xr:uid="{00000000-0005-0000-0000-00007D010000}"/>
    <cellStyle name="Normal 4" xfId="245" xr:uid="{00000000-0005-0000-0000-00007E010000}"/>
    <cellStyle name="Normal 4 2" xfId="246" xr:uid="{00000000-0005-0000-0000-00007F010000}"/>
    <cellStyle name="Normal 4 3" xfId="247" xr:uid="{00000000-0005-0000-0000-000080010000}"/>
    <cellStyle name="Normal 4 4" xfId="248" xr:uid="{00000000-0005-0000-0000-000081010000}"/>
    <cellStyle name="Normal 4 4 2" xfId="249" xr:uid="{00000000-0005-0000-0000-000082010000}"/>
    <cellStyle name="Normal 4 5" xfId="250" xr:uid="{00000000-0005-0000-0000-000083010000}"/>
    <cellStyle name="Normal 4 5 2" xfId="251" xr:uid="{00000000-0005-0000-0000-000084010000}"/>
    <cellStyle name="Normal 4 6" xfId="252" xr:uid="{00000000-0005-0000-0000-000085010000}"/>
    <cellStyle name="Normal 40" xfId="253" xr:uid="{00000000-0005-0000-0000-000086010000}"/>
    <cellStyle name="Normal 41" xfId="254" xr:uid="{00000000-0005-0000-0000-000087010000}"/>
    <cellStyle name="Normal 42" xfId="255" xr:uid="{00000000-0005-0000-0000-000088010000}"/>
    <cellStyle name="Normal 43" xfId="256" xr:uid="{00000000-0005-0000-0000-000089010000}"/>
    <cellStyle name="Normal 43 2" xfId="542" xr:uid="{0F4CA5E3-9B3C-2942-9A02-8680537DA67A}"/>
    <cellStyle name="Normal 44" xfId="257" xr:uid="{00000000-0005-0000-0000-00008A010000}"/>
    <cellStyle name="Normal 45" xfId="412" xr:uid="{00000000-0005-0000-0000-00008B010000}"/>
    <cellStyle name="Normal 46" xfId="540" xr:uid="{B59E4C6D-CF4D-C443-B785-6DDDCF776CF3}"/>
    <cellStyle name="Normal 47" xfId="547" xr:uid="{88C66DA9-70BE-CB4F-AEAE-3CB387E45F54}"/>
    <cellStyle name="Normal 5" xfId="258" xr:uid="{00000000-0005-0000-0000-00008C010000}"/>
    <cellStyle name="Normal 5 2" xfId="259" xr:uid="{00000000-0005-0000-0000-00008D010000}"/>
    <cellStyle name="Normal 6" xfId="260" xr:uid="{00000000-0005-0000-0000-00008E010000}"/>
    <cellStyle name="Normal 6 2" xfId="261" xr:uid="{00000000-0005-0000-0000-00008F010000}"/>
    <cellStyle name="Normal 7" xfId="262" xr:uid="{00000000-0005-0000-0000-000090010000}"/>
    <cellStyle name="Normal 7 2" xfId="263" xr:uid="{00000000-0005-0000-0000-000091010000}"/>
    <cellStyle name="Normal 8" xfId="264" xr:uid="{00000000-0005-0000-0000-000092010000}"/>
    <cellStyle name="Normal 8 2" xfId="265" xr:uid="{00000000-0005-0000-0000-000093010000}"/>
    <cellStyle name="Normal 8 2 2" xfId="266" xr:uid="{00000000-0005-0000-0000-000094010000}"/>
    <cellStyle name="Normal 8 2 2 2" xfId="415" xr:uid="{00000000-0005-0000-0000-000095010000}"/>
    <cellStyle name="Normal 8 3" xfId="267" xr:uid="{00000000-0005-0000-0000-000096010000}"/>
    <cellStyle name="Normal 8 3 2" xfId="268" xr:uid="{00000000-0005-0000-0000-000097010000}"/>
    <cellStyle name="Normal 8 4" xfId="269" xr:uid="{00000000-0005-0000-0000-000098010000}"/>
    <cellStyle name="Normal 9" xfId="5" xr:uid="{00000000-0005-0000-0000-000099010000}"/>
    <cellStyle name="Normal 9 2" xfId="270" xr:uid="{00000000-0005-0000-0000-00009A010000}"/>
    <cellStyle name="Normal GHG whole table" xfId="271" xr:uid="{00000000-0005-0000-0000-00009B010000}"/>
    <cellStyle name="Normal-blank" xfId="272" xr:uid="{00000000-0005-0000-0000-00009C010000}"/>
    <cellStyle name="Normal-bottom" xfId="273" xr:uid="{00000000-0005-0000-0000-00009D010000}"/>
    <cellStyle name="Normal-center" xfId="274" xr:uid="{00000000-0005-0000-0000-00009E010000}"/>
    <cellStyle name="Normal-droit" xfId="275" xr:uid="{00000000-0005-0000-0000-00009F010000}"/>
    <cellStyle name="Normal-top" xfId="276" xr:uid="{00000000-0005-0000-0000-0000A0010000}"/>
    <cellStyle name="normální_Nove vystupy_DOPOCTENE" xfId="277" xr:uid="{00000000-0005-0000-0000-0000A1010000}"/>
    <cellStyle name="Note" xfId="278" xr:uid="{00000000-0005-0000-0000-0000A2010000}"/>
    <cellStyle name="Note 2" xfId="279" xr:uid="{00000000-0005-0000-0000-0000A3010000}"/>
    <cellStyle name="Note 3" xfId="280" xr:uid="{00000000-0005-0000-0000-0000A4010000}"/>
    <cellStyle name="Output" xfId="281" xr:uid="{00000000-0005-0000-0000-0000A5010000}"/>
    <cellStyle name="Output 2" xfId="282" xr:uid="{00000000-0005-0000-0000-0000A6010000}"/>
    <cellStyle name="Percent" xfId="3" builtinId="5"/>
    <cellStyle name="Percent 10" xfId="283" xr:uid="{00000000-0005-0000-0000-0000A7010000}"/>
    <cellStyle name="Percent 10 2" xfId="284" xr:uid="{00000000-0005-0000-0000-0000A8010000}"/>
    <cellStyle name="Percent 11" xfId="285" xr:uid="{00000000-0005-0000-0000-0000A9010000}"/>
    <cellStyle name="Percent 12" xfId="286" xr:uid="{00000000-0005-0000-0000-0000AA010000}"/>
    <cellStyle name="Percent 12 2" xfId="287" xr:uid="{00000000-0005-0000-0000-0000AB010000}"/>
    <cellStyle name="Percent 12 2 2" xfId="288" xr:uid="{00000000-0005-0000-0000-0000AC010000}"/>
    <cellStyle name="Percent 13" xfId="289" xr:uid="{00000000-0005-0000-0000-0000AD010000}"/>
    <cellStyle name="Percent 14" xfId="290" xr:uid="{00000000-0005-0000-0000-0000AE010000}"/>
    <cellStyle name="Percent 15" xfId="291" xr:uid="{00000000-0005-0000-0000-0000AF010000}"/>
    <cellStyle name="Percent 15 2" xfId="292" xr:uid="{00000000-0005-0000-0000-0000B0010000}"/>
    <cellStyle name="Percent 16" xfId="293" xr:uid="{00000000-0005-0000-0000-0000B1010000}"/>
    <cellStyle name="Percent 16 2" xfId="294" xr:uid="{00000000-0005-0000-0000-0000B2010000}"/>
    <cellStyle name="Percent 17" xfId="295" xr:uid="{00000000-0005-0000-0000-0000B3010000}"/>
    <cellStyle name="Percent 18" xfId="296" xr:uid="{00000000-0005-0000-0000-0000B4010000}"/>
    <cellStyle name="Percent 18 2" xfId="544" xr:uid="{33594288-7FFD-D54D-B46F-1B701CD328E3}"/>
    <cellStyle name="Percent 19" xfId="297" xr:uid="{00000000-0005-0000-0000-0000B5010000}"/>
    <cellStyle name="Percent 2" xfId="9" xr:uid="{00000000-0005-0000-0000-0000B6010000}"/>
    <cellStyle name="Percent 2 2" xfId="298" xr:uid="{00000000-0005-0000-0000-0000B7010000}"/>
    <cellStyle name="Percent 2 2 2" xfId="299" xr:uid="{00000000-0005-0000-0000-0000B8010000}"/>
    <cellStyle name="Percent 2 3" xfId="300" xr:uid="{00000000-0005-0000-0000-0000B9010000}"/>
    <cellStyle name="Percent 2 4" xfId="301" xr:uid="{00000000-0005-0000-0000-0000BA010000}"/>
    <cellStyle name="Percent 2 5" xfId="302" xr:uid="{00000000-0005-0000-0000-0000BB010000}"/>
    <cellStyle name="Percent 2 6" xfId="303" xr:uid="{00000000-0005-0000-0000-0000BC010000}"/>
    <cellStyle name="Percent 20" xfId="413" xr:uid="{00000000-0005-0000-0000-0000BD010000}"/>
    <cellStyle name="Percent 21" xfId="546" xr:uid="{0DBFF1D0-8D3B-6648-9C12-75E5E9952A2A}"/>
    <cellStyle name="Percent 22" xfId="550" xr:uid="{4D97B3A2-91C0-3B47-9279-F76AEAEC1C7C}"/>
    <cellStyle name="Percent 3" xfId="304" xr:uid="{00000000-0005-0000-0000-0000BE010000}"/>
    <cellStyle name="Percent 3 2" xfId="305" xr:uid="{00000000-0005-0000-0000-0000BF010000}"/>
    <cellStyle name="Percent 3 3" xfId="306" xr:uid="{00000000-0005-0000-0000-0000C0010000}"/>
    <cellStyle name="Percent 4" xfId="307" xr:uid="{00000000-0005-0000-0000-0000C1010000}"/>
    <cellStyle name="Percent 4 2" xfId="308" xr:uid="{00000000-0005-0000-0000-0000C2010000}"/>
    <cellStyle name="Percent 4 2 2" xfId="309" xr:uid="{00000000-0005-0000-0000-0000C3010000}"/>
    <cellStyle name="Percent 4 3" xfId="310" xr:uid="{00000000-0005-0000-0000-0000C4010000}"/>
    <cellStyle name="Percent 4 3 2" xfId="311" xr:uid="{00000000-0005-0000-0000-0000C5010000}"/>
    <cellStyle name="Percent 4 4" xfId="312" xr:uid="{00000000-0005-0000-0000-0000C6010000}"/>
    <cellStyle name="Percent 5" xfId="313" xr:uid="{00000000-0005-0000-0000-0000C7010000}"/>
    <cellStyle name="Percent 6" xfId="314" xr:uid="{00000000-0005-0000-0000-0000C8010000}"/>
    <cellStyle name="Percent 6 2" xfId="315" xr:uid="{00000000-0005-0000-0000-0000C9010000}"/>
    <cellStyle name="Percent 7" xfId="316" xr:uid="{00000000-0005-0000-0000-0000CA010000}"/>
    <cellStyle name="Percent 7 2" xfId="317" xr:uid="{00000000-0005-0000-0000-0000CB010000}"/>
    <cellStyle name="Percent 7 2 2" xfId="318" xr:uid="{00000000-0005-0000-0000-0000CC010000}"/>
    <cellStyle name="Percent 8" xfId="319" xr:uid="{00000000-0005-0000-0000-0000CD010000}"/>
    <cellStyle name="Percent 8 2" xfId="320" xr:uid="{00000000-0005-0000-0000-0000CE010000}"/>
    <cellStyle name="Percent 8 3" xfId="321" xr:uid="{00000000-0005-0000-0000-0000CF010000}"/>
    <cellStyle name="Percent 9" xfId="322" xr:uid="{00000000-0005-0000-0000-0000D0010000}"/>
    <cellStyle name="Percent 9 2" xfId="323" xr:uid="{00000000-0005-0000-0000-0000D1010000}"/>
    <cellStyle name="Percent 9 3" xfId="324" xr:uid="{00000000-0005-0000-0000-0000D2010000}"/>
    <cellStyle name="Pilkku_Esimerkkejä kaavioista.xls Kaavio 1" xfId="325" xr:uid="{00000000-0005-0000-0000-0000D3010000}"/>
    <cellStyle name="Pourcentage 10" xfId="326" xr:uid="{00000000-0005-0000-0000-0000D5010000}"/>
    <cellStyle name="Pourcentage 10 2" xfId="327" xr:uid="{00000000-0005-0000-0000-0000D6010000}"/>
    <cellStyle name="Pourcentage 10 2 2" xfId="328" xr:uid="{00000000-0005-0000-0000-0000D7010000}"/>
    <cellStyle name="Pourcentage 10 3" xfId="329" xr:uid="{00000000-0005-0000-0000-0000D8010000}"/>
    <cellStyle name="Pourcentage 10 4" xfId="330" xr:uid="{00000000-0005-0000-0000-0000D9010000}"/>
    <cellStyle name="Pourcentage 10 4 2" xfId="545" xr:uid="{DA0DE809-395B-4A4D-BC67-5BB0C40CBDFD}"/>
    <cellStyle name="Pourcentage 10 5" xfId="331" xr:uid="{00000000-0005-0000-0000-0000DA010000}"/>
    <cellStyle name="Pourcentage 11" xfId="332" xr:uid="{00000000-0005-0000-0000-0000DB010000}"/>
    <cellStyle name="Pourcentage 12" xfId="333" xr:uid="{00000000-0005-0000-0000-0000DC010000}"/>
    <cellStyle name="Pourcentage 12 2" xfId="334" xr:uid="{00000000-0005-0000-0000-0000DD010000}"/>
    <cellStyle name="Pourcentage 12 3" xfId="335" xr:uid="{00000000-0005-0000-0000-0000DE010000}"/>
    <cellStyle name="Pourcentage 13" xfId="336" xr:uid="{00000000-0005-0000-0000-0000DF010000}"/>
    <cellStyle name="Pourcentage 13 2" xfId="337" xr:uid="{00000000-0005-0000-0000-0000E0010000}"/>
    <cellStyle name="Pourcentage 13 2 2" xfId="416" xr:uid="{00000000-0005-0000-0000-0000E1010000}"/>
    <cellStyle name="Pourcentage 14" xfId="338" xr:uid="{00000000-0005-0000-0000-0000E2010000}"/>
    <cellStyle name="Pourcentage 14 2" xfId="339" xr:uid="{00000000-0005-0000-0000-0000E3010000}"/>
    <cellStyle name="Pourcentage 15" xfId="340" xr:uid="{00000000-0005-0000-0000-0000E4010000}"/>
    <cellStyle name="Pourcentage 15 2" xfId="341" xr:uid="{00000000-0005-0000-0000-0000E5010000}"/>
    <cellStyle name="Pourcentage 16" xfId="342" xr:uid="{00000000-0005-0000-0000-0000E6010000}"/>
    <cellStyle name="Pourcentage 17" xfId="343" xr:uid="{00000000-0005-0000-0000-0000E7010000}"/>
    <cellStyle name="Pourcentage 18" xfId="344" xr:uid="{00000000-0005-0000-0000-0000E8010000}"/>
    <cellStyle name="Pourcentage 19" xfId="345" xr:uid="{00000000-0005-0000-0000-0000E9010000}"/>
    <cellStyle name="Pourcentage 2" xfId="2" xr:uid="{00000000-0005-0000-0000-0000EA010000}"/>
    <cellStyle name="Pourcentage 2 2" xfId="346" xr:uid="{00000000-0005-0000-0000-0000EB010000}"/>
    <cellStyle name="Pourcentage 2 3" xfId="347" xr:uid="{00000000-0005-0000-0000-0000EC010000}"/>
    <cellStyle name="Pourcentage 2 3 2" xfId="348" xr:uid="{00000000-0005-0000-0000-0000ED010000}"/>
    <cellStyle name="Pourcentage 2 3 2 2" xfId="349" xr:uid="{00000000-0005-0000-0000-0000EE010000}"/>
    <cellStyle name="Pourcentage 2 3 3" xfId="350" xr:uid="{00000000-0005-0000-0000-0000EF010000}"/>
    <cellStyle name="Pourcentage 2 4" xfId="351" xr:uid="{00000000-0005-0000-0000-0000F0010000}"/>
    <cellStyle name="Pourcentage 2 5" xfId="352" xr:uid="{00000000-0005-0000-0000-0000F1010000}"/>
    <cellStyle name="Pourcentage 20" xfId="353" xr:uid="{00000000-0005-0000-0000-0000F2010000}"/>
    <cellStyle name="Pourcentage 3" xfId="354" xr:uid="{00000000-0005-0000-0000-0000F3010000}"/>
    <cellStyle name="Pourcentage 3 2" xfId="355" xr:uid="{00000000-0005-0000-0000-0000F4010000}"/>
    <cellStyle name="Pourcentage 4" xfId="356" xr:uid="{00000000-0005-0000-0000-0000F5010000}"/>
    <cellStyle name="Pourcentage 4 2" xfId="357" xr:uid="{00000000-0005-0000-0000-0000F6010000}"/>
    <cellStyle name="Pourcentage 5" xfId="358" xr:uid="{00000000-0005-0000-0000-0000F7010000}"/>
    <cellStyle name="Pourcentage 5 2" xfId="359" xr:uid="{00000000-0005-0000-0000-0000F8010000}"/>
    <cellStyle name="Pourcentage 6" xfId="360" xr:uid="{00000000-0005-0000-0000-0000F9010000}"/>
    <cellStyle name="Pourcentage 6 2" xfId="361" xr:uid="{00000000-0005-0000-0000-0000FA010000}"/>
    <cellStyle name="Pourcentage 6 2 2" xfId="362" xr:uid="{00000000-0005-0000-0000-0000FB010000}"/>
    <cellStyle name="Pourcentage 6 2 3" xfId="363" xr:uid="{00000000-0005-0000-0000-0000FC010000}"/>
    <cellStyle name="Pourcentage 7" xfId="364" xr:uid="{00000000-0005-0000-0000-0000FD010000}"/>
    <cellStyle name="Pourcentage 7 2" xfId="365" xr:uid="{00000000-0005-0000-0000-0000FE010000}"/>
    <cellStyle name="Pourcentage 7 3" xfId="366" xr:uid="{00000000-0005-0000-0000-0000FF010000}"/>
    <cellStyle name="Pourcentage 8" xfId="8" xr:uid="{00000000-0005-0000-0000-000000020000}"/>
    <cellStyle name="Pourcentage 8 2" xfId="367" xr:uid="{00000000-0005-0000-0000-000001020000}"/>
    <cellStyle name="Pourcentage 8 2 2" xfId="368" xr:uid="{00000000-0005-0000-0000-000002020000}"/>
    <cellStyle name="Pourcentage 9" xfId="369" xr:uid="{00000000-0005-0000-0000-000003020000}"/>
    <cellStyle name="Pourcentage 9 2" xfId="370" xr:uid="{00000000-0005-0000-0000-000004020000}"/>
    <cellStyle name="Pourcentage 9 2 2" xfId="371" xr:uid="{00000000-0005-0000-0000-000005020000}"/>
    <cellStyle name="Satisfaisant" xfId="372" xr:uid="{00000000-0005-0000-0000-000006020000}"/>
    <cellStyle name="Standard 11" xfId="373" xr:uid="{00000000-0005-0000-0000-000007020000}"/>
    <cellStyle name="Standard_2 + 3" xfId="374" xr:uid="{00000000-0005-0000-0000-000008020000}"/>
    <cellStyle name="Style 24" xfId="375" xr:uid="{00000000-0005-0000-0000-000009020000}"/>
    <cellStyle name="Style 25" xfId="376" xr:uid="{00000000-0005-0000-0000-00000A020000}"/>
    <cellStyle name="style_col_headings" xfId="377" xr:uid="{00000000-0005-0000-0000-00000B020000}"/>
    <cellStyle name="TEXT" xfId="378" xr:uid="{00000000-0005-0000-0000-00000C020000}"/>
    <cellStyle name="Title" xfId="379" xr:uid="{00000000-0005-0000-0000-00000D020000}"/>
    <cellStyle name="Titre" xfId="380" xr:uid="{00000000-0005-0000-0000-00000E020000}"/>
    <cellStyle name="Titre 1" xfId="381" xr:uid="{00000000-0005-0000-0000-00000F020000}"/>
    <cellStyle name="Titre 2" xfId="382" xr:uid="{00000000-0005-0000-0000-000010020000}"/>
    <cellStyle name="Titre 3" xfId="383" xr:uid="{00000000-0005-0000-0000-000011020000}"/>
    <cellStyle name="Titre 4" xfId="384" xr:uid="{00000000-0005-0000-0000-000012020000}"/>
    <cellStyle name="Total 2" xfId="385" xr:uid="{00000000-0005-0000-0000-000013020000}"/>
    <cellStyle name="Vérification" xfId="386" xr:uid="{00000000-0005-0000-0000-000014020000}"/>
    <cellStyle name="Virgule fixe" xfId="387" xr:uid="{00000000-0005-0000-0000-000015020000}"/>
    <cellStyle name="Virgule fixe 2" xfId="388" xr:uid="{00000000-0005-0000-0000-000016020000}"/>
    <cellStyle name="Warning Text" xfId="389" xr:uid="{00000000-0005-0000-0000-000017020000}"/>
    <cellStyle name="Warning Text 2" xfId="390" xr:uid="{00000000-0005-0000-0000-000018020000}"/>
    <cellStyle name="Wrapped" xfId="391" xr:uid="{00000000-0005-0000-0000-000019020000}"/>
    <cellStyle name="一般 2 3" xfId="392" xr:uid="{00000000-0005-0000-0000-00001A020000}"/>
    <cellStyle name="一般 3" xfId="393" xr:uid="{00000000-0005-0000-0000-00001B02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5.xml"/><Relationship Id="rId21" Type="http://schemas.openxmlformats.org/officeDocument/2006/relationships/worksheet" Target="worksheets/sheet9.xml"/><Relationship Id="rId42" Type="http://schemas.openxmlformats.org/officeDocument/2006/relationships/chartsheet" Target="chartsheets/sheet23.xml"/><Relationship Id="rId47" Type="http://schemas.openxmlformats.org/officeDocument/2006/relationships/chartsheet" Target="chartsheets/sheet26.xml"/><Relationship Id="rId63" Type="http://schemas.openxmlformats.org/officeDocument/2006/relationships/externalLink" Target="externalLinks/externalLink3.xml"/><Relationship Id="rId68" Type="http://schemas.openxmlformats.org/officeDocument/2006/relationships/theme" Target="theme/theme1.xml"/><Relationship Id="rId7" Type="http://schemas.openxmlformats.org/officeDocument/2006/relationships/chartsheet" Target="chartsheets/sheet4.xml"/><Relationship Id="rId71" Type="http://schemas.microsoft.com/office/2017/10/relationships/person" Target="persons/person.xml"/><Relationship Id="rId2" Type="http://schemas.openxmlformats.org/officeDocument/2006/relationships/worksheet" Target="worksheets/sheet1.xml"/><Relationship Id="rId16" Type="http://schemas.openxmlformats.org/officeDocument/2006/relationships/chartsheet" Target="chartsheets/sheet9.xml"/><Relationship Id="rId29" Type="http://schemas.openxmlformats.org/officeDocument/2006/relationships/chartsheet" Target="chartsheets/sheet17.xml"/><Relationship Id="rId11" Type="http://schemas.openxmlformats.org/officeDocument/2006/relationships/chartsheet" Target="chartsheets/sheet6.xml"/><Relationship Id="rId24" Type="http://schemas.openxmlformats.org/officeDocument/2006/relationships/chartsheet" Target="chartsheets/sheet14.xml"/><Relationship Id="rId32" Type="http://schemas.openxmlformats.org/officeDocument/2006/relationships/worksheet" Target="worksheets/sheet14.xml"/><Relationship Id="rId37" Type="http://schemas.openxmlformats.org/officeDocument/2006/relationships/worksheet" Target="worksheets/sheet17.xml"/><Relationship Id="rId40" Type="http://schemas.openxmlformats.org/officeDocument/2006/relationships/chartsheet" Target="chartsheets/sheet22.xml"/><Relationship Id="rId45" Type="http://schemas.openxmlformats.org/officeDocument/2006/relationships/worksheet" Target="worksheets/sheet21.xml"/><Relationship Id="rId53" Type="http://schemas.openxmlformats.org/officeDocument/2006/relationships/worksheet" Target="worksheets/sheet24.xml"/><Relationship Id="rId58" Type="http://schemas.openxmlformats.org/officeDocument/2006/relationships/worksheet" Target="worksheets/sheet27.xml"/><Relationship Id="rId66" Type="http://schemas.openxmlformats.org/officeDocument/2006/relationships/externalLink" Target="externalLinks/externalLink6.xml"/><Relationship Id="rId5" Type="http://schemas.openxmlformats.org/officeDocument/2006/relationships/chartsheet" Target="chartsheets/sheet3.xml"/><Relationship Id="rId61" Type="http://schemas.openxmlformats.org/officeDocument/2006/relationships/externalLink" Target="externalLinks/externalLink1.xml"/><Relationship Id="rId19" Type="http://schemas.openxmlformats.org/officeDocument/2006/relationships/worksheet" Target="worksheets/sheet8.xml"/><Relationship Id="rId14" Type="http://schemas.openxmlformats.org/officeDocument/2006/relationships/worksheet" Target="worksheets/sheet7.xml"/><Relationship Id="rId22" Type="http://schemas.openxmlformats.org/officeDocument/2006/relationships/chartsheet" Target="chartsheets/sheet13.xml"/><Relationship Id="rId27" Type="http://schemas.openxmlformats.org/officeDocument/2006/relationships/chartsheet" Target="chartsheets/sheet16.xml"/><Relationship Id="rId30" Type="http://schemas.openxmlformats.org/officeDocument/2006/relationships/worksheet" Target="worksheets/sheet13.xml"/><Relationship Id="rId35" Type="http://schemas.openxmlformats.org/officeDocument/2006/relationships/chartsheet" Target="chartsheets/sheet20.xml"/><Relationship Id="rId43" Type="http://schemas.openxmlformats.org/officeDocument/2006/relationships/worksheet" Target="worksheets/sheet20.xml"/><Relationship Id="rId48" Type="http://schemas.openxmlformats.org/officeDocument/2006/relationships/chartsheet" Target="chartsheets/sheet27.xml"/><Relationship Id="rId56" Type="http://schemas.openxmlformats.org/officeDocument/2006/relationships/chartsheet" Target="chartsheets/sheet31.xml"/><Relationship Id="rId64" Type="http://schemas.openxmlformats.org/officeDocument/2006/relationships/externalLink" Target="externalLinks/externalLink4.xml"/><Relationship Id="rId69" Type="http://schemas.openxmlformats.org/officeDocument/2006/relationships/styles" Target="styles.xml"/><Relationship Id="rId8" Type="http://schemas.openxmlformats.org/officeDocument/2006/relationships/worksheet" Target="worksheets/sheet4.xml"/><Relationship Id="rId51" Type="http://schemas.openxmlformats.org/officeDocument/2006/relationships/worksheet" Target="worksheets/sheet23.xml"/><Relationship Id="rId72" Type="http://schemas.openxmlformats.org/officeDocument/2006/relationships/calcChain" Target="calcChain.xml"/><Relationship Id="rId3" Type="http://schemas.openxmlformats.org/officeDocument/2006/relationships/chartsheet" Target="chartsheets/sheet2.xml"/><Relationship Id="rId12" Type="http://schemas.openxmlformats.org/officeDocument/2006/relationships/worksheet" Target="worksheets/sheet6.xml"/><Relationship Id="rId17" Type="http://schemas.openxmlformats.org/officeDocument/2006/relationships/chartsheet" Target="chartsheets/sheet10.xml"/><Relationship Id="rId25" Type="http://schemas.openxmlformats.org/officeDocument/2006/relationships/worksheet" Target="worksheets/sheet11.xml"/><Relationship Id="rId33" Type="http://schemas.openxmlformats.org/officeDocument/2006/relationships/chartsheet" Target="chartsheets/sheet19.xml"/><Relationship Id="rId38" Type="http://schemas.openxmlformats.org/officeDocument/2006/relationships/chartsheet" Target="chartsheets/sheet21.xml"/><Relationship Id="rId46" Type="http://schemas.openxmlformats.org/officeDocument/2006/relationships/chartsheet" Target="chartsheets/sheet25.xml"/><Relationship Id="rId59" Type="http://schemas.openxmlformats.org/officeDocument/2006/relationships/worksheet" Target="worksheets/sheet28.xml"/><Relationship Id="rId67" Type="http://schemas.openxmlformats.org/officeDocument/2006/relationships/externalLink" Target="externalLinks/externalLink7.xml"/><Relationship Id="rId20" Type="http://schemas.openxmlformats.org/officeDocument/2006/relationships/chartsheet" Target="chartsheets/sheet12.xml"/><Relationship Id="rId41" Type="http://schemas.openxmlformats.org/officeDocument/2006/relationships/worksheet" Target="worksheets/sheet19.xml"/><Relationship Id="rId54" Type="http://schemas.openxmlformats.org/officeDocument/2006/relationships/chartsheet" Target="chartsheets/sheet30.xml"/><Relationship Id="rId62" Type="http://schemas.openxmlformats.org/officeDocument/2006/relationships/externalLink" Target="externalLinks/externalLink2.xml"/><Relationship Id="rId70"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3.xml"/><Relationship Id="rId15" Type="http://schemas.openxmlformats.org/officeDocument/2006/relationships/chartsheet" Target="chartsheets/sheet8.xml"/><Relationship Id="rId23" Type="http://schemas.openxmlformats.org/officeDocument/2006/relationships/worksheet" Target="worksheets/sheet10.xml"/><Relationship Id="rId28" Type="http://schemas.openxmlformats.org/officeDocument/2006/relationships/worksheet" Target="worksheets/sheet12.xml"/><Relationship Id="rId36" Type="http://schemas.openxmlformats.org/officeDocument/2006/relationships/worksheet" Target="worksheets/sheet16.xml"/><Relationship Id="rId49" Type="http://schemas.openxmlformats.org/officeDocument/2006/relationships/worksheet" Target="worksheets/sheet22.xml"/><Relationship Id="rId57" Type="http://schemas.openxmlformats.org/officeDocument/2006/relationships/worksheet" Target="worksheets/sheet26.xml"/><Relationship Id="rId10" Type="http://schemas.openxmlformats.org/officeDocument/2006/relationships/worksheet" Target="worksheets/sheet5.xml"/><Relationship Id="rId31" Type="http://schemas.openxmlformats.org/officeDocument/2006/relationships/chartsheet" Target="chartsheets/sheet18.xml"/><Relationship Id="rId44" Type="http://schemas.openxmlformats.org/officeDocument/2006/relationships/chartsheet" Target="chartsheets/sheet24.xml"/><Relationship Id="rId52" Type="http://schemas.openxmlformats.org/officeDocument/2006/relationships/chartsheet" Target="chartsheets/sheet29.xml"/><Relationship Id="rId60" Type="http://schemas.openxmlformats.org/officeDocument/2006/relationships/worksheet" Target="worksheets/sheet29.xml"/><Relationship Id="rId65" Type="http://schemas.openxmlformats.org/officeDocument/2006/relationships/externalLink" Target="externalLinks/externalLink5.xml"/><Relationship Id="rId4" Type="http://schemas.openxmlformats.org/officeDocument/2006/relationships/worksheet" Target="worksheets/sheet2.xml"/><Relationship Id="rId9" Type="http://schemas.openxmlformats.org/officeDocument/2006/relationships/chartsheet" Target="chartsheets/sheet5.xml"/><Relationship Id="rId13" Type="http://schemas.openxmlformats.org/officeDocument/2006/relationships/chartsheet" Target="chartsheets/sheet7.xml"/><Relationship Id="rId18" Type="http://schemas.openxmlformats.org/officeDocument/2006/relationships/chartsheet" Target="chartsheets/sheet11.xml"/><Relationship Id="rId39" Type="http://schemas.openxmlformats.org/officeDocument/2006/relationships/worksheet" Target="worksheets/sheet18.xml"/><Relationship Id="rId34" Type="http://schemas.openxmlformats.org/officeDocument/2006/relationships/worksheet" Target="worksheets/sheet15.xml"/><Relationship Id="rId50" Type="http://schemas.openxmlformats.org/officeDocument/2006/relationships/chartsheet" Target="chartsheets/sheet28.xml"/><Relationship Id="rId55" Type="http://schemas.openxmlformats.org/officeDocument/2006/relationships/worksheet" Target="worksheets/sheet2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t>Top 0.1% wealth share (tax units)</a:t>
            </a:r>
          </a:p>
        </c:rich>
      </c:tx>
      <c:layout>
        <c:manualLayout>
          <c:xMode val="edge"/>
          <c:yMode val="edge"/>
          <c:x val="0.31320723242928"/>
          <c:y val="6.9716775599128504E-3"/>
        </c:manualLayout>
      </c:layout>
      <c:overlay val="0"/>
    </c:title>
    <c:autoTitleDeleted val="0"/>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spPr>
            <a:ln w="25400">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DataF1!$A$3:$A$113</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DataF1!$B$3:$B$113</c:f>
              <c:numCache>
                <c:formatCode>General</c:formatCode>
                <c:ptCount val="111"/>
                <c:pt idx="3" formatCode="0.0%">
                  <c:v>0.22531783408551995</c:v>
                </c:pt>
                <c:pt idx="4" formatCode="0.0%">
                  <c:v>0.22187748782152664</c:v>
                </c:pt>
                <c:pt idx="5" formatCode="0.0%">
                  <c:v>0.23313621676027849</c:v>
                </c:pt>
                <c:pt idx="6" formatCode="0.0%">
                  <c:v>0.24765429609930037</c:v>
                </c:pt>
                <c:pt idx="7" formatCode="0.0%">
                  <c:v>0.22001700755575318</c:v>
                </c:pt>
                <c:pt idx="8" formatCode="0.0%">
                  <c:v>0.17636089892246498</c:v>
                </c:pt>
                <c:pt idx="9" formatCode="0.0%">
                  <c:v>0.18481438504437503</c:v>
                </c:pt>
                <c:pt idx="10" formatCode="0.0%">
                  <c:v>0.1495462391204814</c:v>
                </c:pt>
                <c:pt idx="11" formatCode="0.0%">
                  <c:v>0.15079519996030011</c:v>
                </c:pt>
                <c:pt idx="12" formatCode="0.0%">
                  <c:v>0.17171946422905882</c:v>
                </c:pt>
                <c:pt idx="13" formatCode="0.0%">
                  <c:v>0.14911102313770533</c:v>
                </c:pt>
                <c:pt idx="14" formatCode="0.0%">
                  <c:v>0.16008967632044749</c:v>
                </c:pt>
                <c:pt idx="15" formatCode="0.0%">
                  <c:v>0.18640763079714109</c:v>
                </c:pt>
                <c:pt idx="16" formatCode="0.0%">
                  <c:v>0.20269895559595805</c:v>
                </c:pt>
                <c:pt idx="17" formatCode="0.0%">
                  <c:v>0.22641186213556661</c:v>
                </c:pt>
                <c:pt idx="18" formatCode="0.0%">
                  <c:v>0.24617347576162346</c:v>
                </c:pt>
                <c:pt idx="19" formatCode="0.0%">
                  <c:v>0.24790042489816416</c:v>
                </c:pt>
                <c:pt idx="20" formatCode="0.0%">
                  <c:v>0.22972237321111191</c:v>
                </c:pt>
                <c:pt idx="21" formatCode="0.0%">
                  <c:v>0.21620148176713322</c:v>
                </c:pt>
                <c:pt idx="22" formatCode="0.0%">
                  <c:v>0.22417174720785932</c:v>
                </c:pt>
                <c:pt idx="23" formatCode="0.0%">
                  <c:v>0.22187766822150759</c:v>
                </c:pt>
                <c:pt idx="24" formatCode="0.0%">
                  <c:v>0.21779266117937759</c:v>
                </c:pt>
                <c:pt idx="25" formatCode="0.0%">
                  <c:v>0.2076627508406946</c:v>
                </c:pt>
                <c:pt idx="26" formatCode="0.0%">
                  <c:v>0.19968361990614827</c:v>
                </c:pt>
                <c:pt idx="27" formatCode="0.0%">
                  <c:v>0.19737659492600645</c:v>
                </c:pt>
                <c:pt idx="28" formatCode="0.0%">
                  <c:v>0.16791582596213606</c:v>
                </c:pt>
                <c:pt idx="29" formatCode="0.0%">
                  <c:v>0.17432511752226251</c:v>
                </c:pt>
                <c:pt idx="30" formatCode="0.0%">
                  <c:v>0.15335431181741965</c:v>
                </c:pt>
                <c:pt idx="31" formatCode="0.0%">
                  <c:v>0.13392714557834787</c:v>
                </c:pt>
                <c:pt idx="32" formatCode="0.0%">
                  <c:v>0.1298599723885317</c:v>
                </c:pt>
                <c:pt idx="33" formatCode="0.0%">
                  <c:v>0.12667895275361468</c:v>
                </c:pt>
                <c:pt idx="34" formatCode="0.0%">
                  <c:v>0.1217299300983723</c:v>
                </c:pt>
                <c:pt idx="35" formatCode="0.0%">
                  <c:v>0.11869480010668916</c:v>
                </c:pt>
                <c:pt idx="36" formatCode="0.0%">
                  <c:v>0.10911880839529409</c:v>
                </c:pt>
                <c:pt idx="37" formatCode="0.0%">
                  <c:v>0.10477081376653329</c:v>
                </c:pt>
                <c:pt idx="38" formatCode="0.0%">
                  <c:v>0.10322343801310285</c:v>
                </c:pt>
                <c:pt idx="39" formatCode="0.0%">
                  <c:v>9.9951774844997648E-2</c:v>
                </c:pt>
                <c:pt idx="40" formatCode="0.0%">
                  <c:v>0.10586902180664871</c:v>
                </c:pt>
                <c:pt idx="41" formatCode="0.0%">
                  <c:v>0.10130723941273323</c:v>
                </c:pt>
                <c:pt idx="42" formatCode="0.0%">
                  <c:v>9.9455418820755842E-2</c:v>
                </c:pt>
                <c:pt idx="43" formatCode="0.0%">
                  <c:v>9.4439229922561249E-2</c:v>
                </c:pt>
                <c:pt idx="44" formatCode="0.0%">
                  <c:v>9.5056883083493734E-2</c:v>
                </c:pt>
                <c:pt idx="45" formatCode="0.0%">
                  <c:v>9.7435615107264548E-2</c:v>
                </c:pt>
                <c:pt idx="46" formatCode="0.0%">
                  <c:v>9.9619738396022534E-2</c:v>
                </c:pt>
                <c:pt idx="47" formatCode="0.0%">
                  <c:v>9.9103469314296672E-2</c:v>
                </c:pt>
                <c:pt idx="48" formatCode="0.0%">
                  <c:v>9.724004208131902E-2</c:v>
                </c:pt>
                <c:pt idx="49" formatCode="0.0%">
                  <c:v>9.8270121417320819E-2</c:v>
                </c:pt>
                <c:pt idx="50" formatCode="0.0%">
                  <c:v>0.10091341251737201</c:v>
                </c:pt>
                <c:pt idx="51" formatCode="0.0%">
                  <c:v>0.1001315808939216</c:v>
                </c:pt>
                <c:pt idx="52" formatCode="0.0%">
                  <c:v>0.10095000000000001</c:v>
                </c:pt>
                <c:pt idx="53" formatCode="0.0%">
                  <c:v>9.9115000000000009E-2</c:v>
                </c:pt>
                <c:pt idx="54" formatCode="0.0%">
                  <c:v>9.7280000000000005E-2</c:v>
                </c:pt>
                <c:pt idx="55" formatCode="0.0%">
                  <c:v>9.8875000000000005E-2</c:v>
                </c:pt>
                <c:pt idx="56" formatCode="0.0%">
                  <c:v>0.10047</c:v>
                </c:pt>
                <c:pt idx="57" formatCode="0.0%">
                  <c:v>9.4030000000000002E-2</c:v>
                </c:pt>
                <c:pt idx="58" formatCode="0.0%">
                  <c:v>9.9960000000000007E-2</c:v>
                </c:pt>
                <c:pt idx="59" formatCode="0.0%">
                  <c:v>9.9800000000000014E-2</c:v>
                </c:pt>
                <c:pt idx="60" formatCode="0.0%">
                  <c:v>9.4650000000000012E-2</c:v>
                </c:pt>
                <c:pt idx="61" formatCode="0.0%">
                  <c:v>9.2230000000000006E-2</c:v>
                </c:pt>
                <c:pt idx="62" formatCode="0.0%">
                  <c:v>8.7230000000000002E-2</c:v>
                </c:pt>
                <c:pt idx="63" formatCode="0.0%">
                  <c:v>7.9690000000000011E-2</c:v>
                </c:pt>
                <c:pt idx="64" formatCode="0.0%">
                  <c:v>7.9530000000000003E-2</c:v>
                </c:pt>
                <c:pt idx="65" formatCode="0.0%">
                  <c:v>7.597000000000001E-2</c:v>
                </c:pt>
                <c:pt idx="66" formatCode="0.0%">
                  <c:v>7.1870000000000003E-2</c:v>
                </c:pt>
                <c:pt idx="67" formatCode="0.0%">
                  <c:v>7.332000000000001E-2</c:v>
                </c:pt>
                <c:pt idx="68" formatCode="0.0%">
                  <c:v>7.0720000000000005E-2</c:v>
                </c:pt>
                <c:pt idx="69" formatCode="0.0%">
                  <c:v>7.8900000000000012E-2</c:v>
                </c:pt>
                <c:pt idx="70" formatCode="0.0%">
                  <c:v>8.0190000000000011E-2</c:v>
                </c:pt>
                <c:pt idx="71" formatCode="0.0%">
                  <c:v>8.7650000000000006E-2</c:v>
                </c:pt>
                <c:pt idx="72" formatCode="0.0%">
                  <c:v>9.4160000000000008E-2</c:v>
                </c:pt>
                <c:pt idx="73" formatCode="0.0%">
                  <c:v>8.9380000000000001E-2</c:v>
                </c:pt>
                <c:pt idx="74" formatCode="0.0%">
                  <c:v>9.3070000000000014E-2</c:v>
                </c:pt>
                <c:pt idx="75" formatCode="0.0%">
                  <c:v>9.6600000000000005E-2</c:v>
                </c:pt>
                <c:pt idx="76" formatCode="0.0%">
                  <c:v>9.2930000000000013E-2</c:v>
                </c:pt>
                <c:pt idx="77" formatCode="0.0%">
                  <c:v>0.10150000000000001</c:v>
                </c:pt>
                <c:pt idx="78" formatCode="0.0%">
                  <c:v>0.11631000000000001</c:v>
                </c:pt>
                <c:pt idx="79" formatCode="0.0%">
                  <c:v>0.11501000000000001</c:v>
                </c:pt>
                <c:pt idx="80" formatCode="0.0%">
                  <c:v>0.1169</c:v>
                </c:pt>
                <c:pt idx="81" formatCode="0.0%">
                  <c:v>0.11177000000000001</c:v>
                </c:pt>
                <c:pt idx="82" formatCode="0.0%">
                  <c:v>0.12195000000000002</c:v>
                </c:pt>
                <c:pt idx="83" formatCode="0.0%">
                  <c:v>0.12464000000000001</c:v>
                </c:pt>
                <c:pt idx="84" formatCode="0.0%">
                  <c:v>0.12100000000000001</c:v>
                </c:pt>
                <c:pt idx="85" formatCode="0.0%">
                  <c:v>0.12345</c:v>
                </c:pt>
                <c:pt idx="86" formatCode="0.0%">
                  <c:v>0.1315699964761734</c:v>
                </c:pt>
                <c:pt idx="87" formatCode="0.0%">
                  <c:v>0.13940000534057617</c:v>
                </c:pt>
                <c:pt idx="88" formatCode="0.0%">
                  <c:v>0.14519000053405762</c:v>
                </c:pt>
                <c:pt idx="89" formatCode="0.0%">
                  <c:v>0.15029999613761902</c:v>
                </c:pt>
                <c:pt idx="90" formatCode="0.0%">
                  <c:v>0.1598999947309494</c:v>
                </c:pt>
                <c:pt idx="91" formatCode="0.0%">
                  <c:v>0.15710000693798065</c:v>
                </c:pt>
                <c:pt idx="92" formatCode="0.0%">
                  <c:v>0.14546999335289001</c:v>
                </c:pt>
                <c:pt idx="93" formatCode="0.0%">
                  <c:v>0.14672000706195831</c:v>
                </c:pt>
                <c:pt idx="94" formatCode="0.0%">
                  <c:v>0.15621000528335571</c:v>
                </c:pt>
                <c:pt idx="95" formatCode="0.0%">
                  <c:v>0.16297000646591187</c:v>
                </c:pt>
                <c:pt idx="96" formatCode="0.0%">
                  <c:v>0.16767999529838562</c:v>
                </c:pt>
                <c:pt idx="97" formatCode="0.0%">
                  <c:v>0.17670999467372894</c:v>
                </c:pt>
                <c:pt idx="98" formatCode="0.0%">
                  <c:v>0.18975000083446503</c:v>
                </c:pt>
                <c:pt idx="99" formatCode="0.0%">
                  <c:v>0.18869000673294067</c:v>
                </c:pt>
                <c:pt idx="100" formatCode="0.0%">
                  <c:v>0.20708000659942627</c:v>
                </c:pt>
                <c:pt idx="101" formatCode="0.0%">
                  <c:v>0.20334999263286591</c:v>
                </c:pt>
                <c:pt idx="102" formatCode="0.0%">
                  <c:v>0.22008000314235687</c:v>
                </c:pt>
              </c:numCache>
            </c:numRef>
          </c:val>
          <c:smooth val="0"/>
          <c:extLst>
            <c:ext xmlns:c16="http://schemas.microsoft.com/office/drawing/2014/chart" uri="{C3380CC4-5D6E-409C-BE32-E72D297353CC}">
              <c16:uniqueId val="{00000000-872C-1947-ABC4-263158AC0F4F}"/>
            </c:ext>
          </c:extLst>
        </c:ser>
        <c:ser>
          <c:idx val="2"/>
          <c:order val="1"/>
          <c:spPr>
            <a:ln w="15875">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DataF1!$A$3:$A$113</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DataF1!$C$3:$C$113</c:f>
              <c:numCache>
                <c:formatCode>0.0%</c:formatCode>
                <c:ptCount val="111"/>
                <c:pt idx="3">
                  <c:v>0.24092877623495412</c:v>
                </c:pt>
                <c:pt idx="4">
                  <c:v>0.23505433068757334</c:v>
                </c:pt>
                <c:pt idx="5">
                  <c:v>0.24600041055616007</c:v>
                </c:pt>
                <c:pt idx="6">
                  <c:v>0.26335116305324591</c:v>
                </c:pt>
                <c:pt idx="7">
                  <c:v>0.22418966720627653</c:v>
                </c:pt>
                <c:pt idx="8">
                  <c:v>0.17891305348073239</c:v>
                </c:pt>
                <c:pt idx="9">
                  <c:v>0.18586647543609647</c:v>
                </c:pt>
                <c:pt idx="10">
                  <c:v>0.14823032200350997</c:v>
                </c:pt>
                <c:pt idx="11">
                  <c:v>0.15697197346277048</c:v>
                </c:pt>
                <c:pt idx="12">
                  <c:v>0.17906457444959215</c:v>
                </c:pt>
                <c:pt idx="13">
                  <c:v>0.15380681795052506</c:v>
                </c:pt>
                <c:pt idx="14">
                  <c:v>0.1665934536006668</c:v>
                </c:pt>
                <c:pt idx="15">
                  <c:v>0.18346422639825008</c:v>
                </c:pt>
                <c:pt idx="16">
                  <c:v>0.19670300419875877</c:v>
                </c:pt>
                <c:pt idx="17">
                  <c:v>0.21338417327142178</c:v>
                </c:pt>
                <c:pt idx="18">
                  <c:v>0.24006226083434951</c:v>
                </c:pt>
                <c:pt idx="19">
                  <c:v>0.24890518185368884</c:v>
                </c:pt>
                <c:pt idx="20">
                  <c:v>0.20015056575841034</c:v>
                </c:pt>
                <c:pt idx="21">
                  <c:v>0.16642131377540145</c:v>
                </c:pt>
                <c:pt idx="22">
                  <c:v>0.17302006941200737</c:v>
                </c:pt>
                <c:pt idx="23">
                  <c:v>0.19124180037303667</c:v>
                </c:pt>
                <c:pt idx="24">
                  <c:v>0.18908005157912486</c:v>
                </c:pt>
                <c:pt idx="25">
                  <c:v>0.18766678742053308</c:v>
                </c:pt>
                <c:pt idx="26">
                  <c:v>0.19316556860655518</c:v>
                </c:pt>
                <c:pt idx="27">
                  <c:v>0.19402231816139548</c:v>
                </c:pt>
                <c:pt idx="28">
                  <c:v>0.17280156544219238</c:v>
                </c:pt>
                <c:pt idx="29">
                  <c:v>0.1729476968044607</c:v>
                </c:pt>
                <c:pt idx="30">
                  <c:v>0.15832570379080871</c:v>
                </c:pt>
                <c:pt idx="31">
                  <c:v>0.13797867189240931</c:v>
                </c:pt>
                <c:pt idx="32">
                  <c:v>0.13217601949782976</c:v>
                </c:pt>
                <c:pt idx="33">
                  <c:v>0.12692106185363716</c:v>
                </c:pt>
                <c:pt idx="34">
                  <c:v>0.11471496648646842</c:v>
                </c:pt>
                <c:pt idx="35">
                  <c:v>0.11268053849621522</c:v>
                </c:pt>
                <c:pt idx="36">
                  <c:v>0.10537846225611405</c:v>
                </c:pt>
                <c:pt idx="37">
                  <c:v>0.1046739191020308</c:v>
                </c:pt>
                <c:pt idx="38">
                  <c:v>0.10355412132955275</c:v>
                </c:pt>
                <c:pt idx="39">
                  <c:v>0.10074787940833727</c:v>
                </c:pt>
                <c:pt idx="40">
                  <c:v>0.10595487369965867</c:v>
                </c:pt>
                <c:pt idx="41">
                  <c:v>0.10035991997089218</c:v>
                </c:pt>
                <c:pt idx="42">
                  <c:v>9.9048541811715393E-2</c:v>
                </c:pt>
                <c:pt idx="43">
                  <c:v>9.3797519362049317E-2</c:v>
                </c:pt>
                <c:pt idx="44">
                  <c:v>9.6128710837642836E-2</c:v>
                </c:pt>
                <c:pt idx="45">
                  <c:v>9.9835665596490861E-2</c:v>
                </c:pt>
                <c:pt idx="46">
                  <c:v>0.10087039823822289</c:v>
                </c:pt>
                <c:pt idx="47">
                  <c:v>9.8571755570778449E-2</c:v>
                </c:pt>
                <c:pt idx="48">
                  <c:v>9.6336527681359974E-2</c:v>
                </c:pt>
                <c:pt idx="49">
                  <c:v>9.8181297288055067E-2</c:v>
                </c:pt>
                <c:pt idx="50">
                  <c:v>0.1015734240967838</c:v>
                </c:pt>
                <c:pt idx="51">
                  <c:v>0.10338848390617858</c:v>
                </c:pt>
                <c:pt idx="52">
                  <c:v>0.10192418098449707</c:v>
                </c:pt>
                <c:pt idx="53">
                  <c:v>0.10109520331025125</c:v>
                </c:pt>
                <c:pt idx="54">
                  <c:v>0.10026622563600543</c:v>
                </c:pt>
                <c:pt idx="55">
                  <c:v>0.1018938943743706</c:v>
                </c:pt>
                <c:pt idx="56">
                  <c:v>0.10352156311273578</c:v>
                </c:pt>
                <c:pt idx="57">
                  <c:v>0.10327960923314097</c:v>
                </c:pt>
                <c:pt idx="58">
                  <c:v>0.1063052685931325</c:v>
                </c:pt>
                <c:pt idx="59">
                  <c:v>0.10166100715287033</c:v>
                </c:pt>
                <c:pt idx="60">
                  <c:v>9.7479478281456991E-2</c:v>
                </c:pt>
                <c:pt idx="61">
                  <c:v>9.6273528601159342E-2</c:v>
                </c:pt>
                <c:pt idx="62">
                  <c:v>9.3319902709481553E-2</c:v>
                </c:pt>
                <c:pt idx="63">
                  <c:v>8.6811774072884873E-2</c:v>
                </c:pt>
                <c:pt idx="64">
                  <c:v>8.1592941805183714E-2</c:v>
                </c:pt>
                <c:pt idx="65">
                  <c:v>7.8174388538911913E-2</c:v>
                </c:pt>
                <c:pt idx="66">
                  <c:v>7.528091933109235E-2</c:v>
                </c:pt>
                <c:pt idx="67">
                  <c:v>7.4301361952667122E-2</c:v>
                </c:pt>
                <c:pt idx="68">
                  <c:v>7.4925240107984514E-2</c:v>
                </c:pt>
                <c:pt idx="69">
                  <c:v>8.1546530127525316E-2</c:v>
                </c:pt>
                <c:pt idx="70">
                  <c:v>8.2792505621910109E-2</c:v>
                </c:pt>
                <c:pt idx="71">
                  <c:v>8.827703446149826E-2</c:v>
                </c:pt>
                <c:pt idx="72">
                  <c:v>9.6330396831035614E-2</c:v>
                </c:pt>
                <c:pt idx="73">
                  <c:v>9.625582396984099E-2</c:v>
                </c:pt>
                <c:pt idx="74">
                  <c:v>9.8289363086223588E-2</c:v>
                </c:pt>
                <c:pt idx="75">
                  <c:v>0.10356242209672928</c:v>
                </c:pt>
                <c:pt idx="76">
                  <c:v>0.10176834464073181</c:v>
                </c:pt>
                <c:pt idx="77">
                  <c:v>0.11584458500146867</c:v>
                </c:pt>
                <c:pt idx="78">
                  <c:v>0.12996591627597809</c:v>
                </c:pt>
                <c:pt idx="79">
                  <c:v>0.12974572181701657</c:v>
                </c:pt>
                <c:pt idx="80">
                  <c:v>0.12946166098117831</c:v>
                </c:pt>
                <c:pt idx="81">
                  <c:v>0.12555979192256927</c:v>
                </c:pt>
                <c:pt idx="82">
                  <c:v>0.13316334784030914</c:v>
                </c:pt>
                <c:pt idx="83">
                  <c:v>0.13303203880786896</c:v>
                </c:pt>
                <c:pt idx="84">
                  <c:v>0.13280946016311646</c:v>
                </c:pt>
                <c:pt idx="85">
                  <c:v>0.13485760986804962</c:v>
                </c:pt>
                <c:pt idx="86">
                  <c:v>0.14094200730323792</c:v>
                </c:pt>
                <c:pt idx="87">
                  <c:v>0.1495963335037232</c:v>
                </c:pt>
                <c:pt idx="88">
                  <c:v>0.15714603662490845</c:v>
                </c:pt>
                <c:pt idx="89">
                  <c:v>0.16162079572677612</c:v>
                </c:pt>
                <c:pt idx="90">
                  <c:v>0.16936324536800382</c:v>
                </c:pt>
                <c:pt idx="91">
                  <c:v>0.16464076936244967</c:v>
                </c:pt>
                <c:pt idx="92">
                  <c:v>0.15875045955181119</c:v>
                </c:pt>
                <c:pt idx="93">
                  <c:v>0.15929670631885529</c:v>
                </c:pt>
                <c:pt idx="94">
                  <c:v>0.16252551972866058</c:v>
                </c:pt>
                <c:pt idx="95">
                  <c:v>0.16787512600421908</c:v>
                </c:pt>
                <c:pt idx="96">
                  <c:v>0.17179533839225766</c:v>
                </c:pt>
                <c:pt idx="97">
                  <c:v>0.17943881452083588</c:v>
                </c:pt>
                <c:pt idx="98">
                  <c:v>0.18309898674488068</c:v>
                </c:pt>
                <c:pt idx="99">
                  <c:v>0.17154845595359805</c:v>
                </c:pt>
                <c:pt idx="100">
                  <c:v>0.18165926635265353</c:v>
                </c:pt>
                <c:pt idx="101">
                  <c:v>0.19089266657829287</c:v>
                </c:pt>
                <c:pt idx="102">
                  <c:v>0.20097489655017853</c:v>
                </c:pt>
                <c:pt idx="103">
                  <c:v>0.19547176361083984</c:v>
                </c:pt>
                <c:pt idx="104">
                  <c:v>0.19815972447395327</c:v>
                </c:pt>
                <c:pt idx="105">
                  <c:v>0.20013602077960971</c:v>
                </c:pt>
                <c:pt idx="106">
                  <c:v>0.19789105653762817</c:v>
                </c:pt>
                <c:pt idx="107">
                  <c:v>0.19540777802467349</c:v>
                </c:pt>
                <c:pt idx="108">
                  <c:v>0.1935639679431915</c:v>
                </c:pt>
              </c:numCache>
            </c:numRef>
          </c:val>
          <c:smooth val="0"/>
          <c:extLst>
            <c:ext xmlns:c16="http://schemas.microsoft.com/office/drawing/2014/chart" uri="{C3380CC4-5D6E-409C-BE32-E72D297353CC}">
              <c16:uniqueId val="{00000000-5253-0946-A397-9408B64DE831}"/>
            </c:ext>
          </c:extLst>
        </c:ser>
        <c:dLbls>
          <c:showLegendKey val="0"/>
          <c:showVal val="0"/>
          <c:showCatName val="0"/>
          <c:showSerName val="0"/>
          <c:showPercent val="0"/>
          <c:showBubbleSize val="0"/>
        </c:dLbls>
        <c:marker val="1"/>
        <c:smooth val="0"/>
        <c:axId val="-2111153096"/>
        <c:axId val="-2111147544"/>
      </c:lineChart>
      <c:catAx>
        <c:axId val="-211115309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11147544"/>
        <c:crosses val="autoZero"/>
        <c:auto val="1"/>
        <c:lblAlgn val="ctr"/>
        <c:lblOffset val="100"/>
        <c:tickLblSkip val="10"/>
        <c:tickMarkSkip val="10"/>
        <c:noMultiLvlLbl val="0"/>
      </c:catAx>
      <c:valAx>
        <c:axId val="-2111147544"/>
        <c:scaling>
          <c:orientation val="minMax"/>
          <c:max val="0.27"/>
          <c:min val="0"/>
        </c:scaling>
        <c:delete val="0"/>
        <c:axPos val="l"/>
        <c:numFmt formatCode="0%" sourceLinked="0"/>
        <c:majorTickMark val="none"/>
        <c:minorTickMark val="none"/>
        <c:tickLblPos val="nextTo"/>
        <c:crossAx val="-2111153096"/>
        <c:crosses val="autoZero"/>
        <c:crossBetween val="between"/>
      </c:valAx>
    </c:plotArea>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696105554373E-2"/>
          <c:y val="9.0441292461532305E-2"/>
          <c:w val="0.89055561466978805"/>
          <c:h val="0.79078058366643"/>
        </c:manualLayout>
      </c:layout>
      <c:lineChart>
        <c:grouping val="standard"/>
        <c:varyColors val="0"/>
        <c:ser>
          <c:idx val="0"/>
          <c:order val="0"/>
          <c:tx>
            <c:v>Overall interest rate</c:v>
          </c:tx>
          <c:spPr>
            <a:ln w="28575" cap="rnd">
              <a:solidFill>
                <a:schemeClr val="accent1"/>
              </a:solidFill>
              <a:round/>
            </a:ln>
            <a:effectLst/>
          </c:spPr>
          <c:marker>
            <c:symbol val="triangle"/>
            <c:size val="7"/>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DataF6!$O$2:$O$12</c:f>
              <c:numCache>
                <c:formatCode>General</c:formatCode>
                <c:ptCount val="11"/>
                <c:pt idx="0">
                  <c:v>6.2399999999999997E-2</c:v>
                </c:pt>
                <c:pt idx="1">
                  <c:v>6.6000000000000003E-2</c:v>
                </c:pt>
                <c:pt idx="2">
                  <c:v>4.1300000000000003E-2</c:v>
                </c:pt>
                <c:pt idx="3">
                  <c:v>3.6400000000000002E-2</c:v>
                </c:pt>
                <c:pt idx="4">
                  <c:v>3.49E-2</c:v>
                </c:pt>
                <c:pt idx="5">
                  <c:v>2.2800000000000001E-2</c:v>
                </c:pt>
                <c:pt idx="6">
                  <c:v>2.7799999999999998E-2</c:v>
                </c:pt>
                <c:pt idx="7">
                  <c:v>2.06E-2</c:v>
                </c:pt>
                <c:pt idx="8">
                  <c:v>1.44E-2</c:v>
                </c:pt>
                <c:pt idx="9">
                  <c:v>1.0699999999999999E-2</c:v>
                </c:pt>
                <c:pt idx="10">
                  <c:v>1.2699999999999999E-2</c:v>
                </c:pt>
              </c:numCache>
            </c:numRef>
          </c:val>
          <c:smooth val="0"/>
          <c:extLst>
            <c:ext xmlns:c16="http://schemas.microsoft.com/office/drawing/2014/chart" uri="{C3380CC4-5D6E-409C-BE32-E72D297353CC}">
              <c16:uniqueId val="{00000000-164D-194D-8919-9F445D6125A4}"/>
            </c:ext>
          </c:extLst>
        </c:ser>
        <c:ser>
          <c:idx val="1"/>
          <c:order val="1"/>
          <c:tx>
            <c:v>Interest rate of top 1% wealthiest</c:v>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DataF6!$P$2:$P$12</c:f>
              <c:numCache>
                <c:formatCode>General</c:formatCode>
                <c:ptCount val="11"/>
                <c:pt idx="0">
                  <c:v>5.1200000000000002E-2</c:v>
                </c:pt>
                <c:pt idx="1">
                  <c:v>6.8599999999999994E-2</c:v>
                </c:pt>
                <c:pt idx="2">
                  <c:v>3.9E-2</c:v>
                </c:pt>
                <c:pt idx="3">
                  <c:v>4.0599999999999997E-2</c:v>
                </c:pt>
                <c:pt idx="4">
                  <c:v>3.0700000000000002E-2</c:v>
                </c:pt>
                <c:pt idx="5">
                  <c:v>2.2499999999999999E-2</c:v>
                </c:pt>
                <c:pt idx="6">
                  <c:v>4.4299999999999999E-2</c:v>
                </c:pt>
                <c:pt idx="7">
                  <c:v>2.64E-2</c:v>
                </c:pt>
                <c:pt idx="8">
                  <c:v>2.0400000000000001E-2</c:v>
                </c:pt>
                <c:pt idx="9">
                  <c:v>1.5299999999999999E-2</c:v>
                </c:pt>
                <c:pt idx="10">
                  <c:v>1.78E-2</c:v>
                </c:pt>
              </c:numCache>
            </c:numRef>
          </c:val>
          <c:smooth val="0"/>
          <c:extLst>
            <c:ext xmlns:c16="http://schemas.microsoft.com/office/drawing/2014/chart" uri="{C3380CC4-5D6E-409C-BE32-E72D297353CC}">
              <c16:uniqueId val="{00000001-164D-194D-8919-9F445D6125A4}"/>
            </c:ext>
          </c:extLst>
        </c:ser>
        <c:dLbls>
          <c:showLegendKey val="0"/>
          <c:showVal val="0"/>
          <c:showCatName val="0"/>
          <c:showSerName val="0"/>
          <c:showPercent val="0"/>
          <c:showBubbleSize val="0"/>
        </c:dLbls>
        <c:marker val="1"/>
        <c:smooth val="0"/>
        <c:axId val="2104067704"/>
        <c:axId val="2104073272"/>
      </c:lineChart>
      <c:catAx>
        <c:axId val="210406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4073272"/>
        <c:crosses val="autoZero"/>
        <c:auto val="1"/>
        <c:lblAlgn val="ctr"/>
        <c:lblOffset val="100"/>
        <c:noMultiLvlLbl val="0"/>
      </c:catAx>
      <c:valAx>
        <c:axId val="2104073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4067704"/>
        <c:crosses val="autoZero"/>
        <c:crossBetween val="between"/>
      </c:valAx>
      <c:spPr>
        <a:noFill/>
        <a:ln>
          <a:noFill/>
        </a:ln>
        <a:effectLst/>
      </c:spPr>
    </c:plotArea>
    <c:legend>
      <c:legendPos val="b"/>
      <c:layout>
        <c:manualLayout>
          <c:xMode val="edge"/>
          <c:yMode val="edge"/>
          <c:x val="0.399297013548982"/>
          <c:y val="0.118040213212913"/>
          <c:w val="0.516721110874654"/>
          <c:h val="0.2474537117495289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SCF</a:t>
            </a:r>
            <a:r>
              <a:rPr lang="en-US" baseline="0"/>
              <a:t> interest rates (sophisticated correction)</a:t>
            </a:r>
            <a:endParaRPr lang="en-US"/>
          </a:p>
        </c:rich>
      </c:tx>
      <c:overlay val="0"/>
    </c:title>
    <c:autoTitleDeleted val="0"/>
    <c:plotArea>
      <c:layout>
        <c:manualLayout>
          <c:layoutTarget val="inner"/>
          <c:xMode val="edge"/>
          <c:yMode val="edge"/>
          <c:x val="8.46696105554373E-2"/>
          <c:y val="9.0441292461532305E-2"/>
          <c:w val="0.89055561466978805"/>
          <c:h val="0.79078058366643"/>
        </c:manualLayout>
      </c:layout>
      <c:lineChart>
        <c:grouping val="standard"/>
        <c:varyColors val="0"/>
        <c:ser>
          <c:idx val="3"/>
          <c:order val="0"/>
          <c:tx>
            <c:v>Interest rate of top .1% wealthiest</c:v>
          </c:tx>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DataF6!$T$2:$T$12</c:f>
              <c:numCache>
                <c:formatCode>General</c:formatCode>
                <c:ptCount val="11"/>
                <c:pt idx="0">
                  <c:v>5.2400000000000002E-2</c:v>
                </c:pt>
                <c:pt idx="1">
                  <c:v>5.79E-2</c:v>
                </c:pt>
                <c:pt idx="2">
                  <c:v>2.5100000000000001E-2</c:v>
                </c:pt>
                <c:pt idx="3">
                  <c:v>1.7600000000000001E-2</c:v>
                </c:pt>
                <c:pt idx="4">
                  <c:v>6.7999999999999996E-3</c:v>
                </c:pt>
                <c:pt idx="5">
                  <c:v>1.29E-2</c:v>
                </c:pt>
                <c:pt idx="6">
                  <c:v>2.0500000000000001E-2</c:v>
                </c:pt>
                <c:pt idx="7">
                  <c:v>1.2999999999999999E-2</c:v>
                </c:pt>
                <c:pt idx="8">
                  <c:v>1.46E-2</c:v>
                </c:pt>
                <c:pt idx="9">
                  <c:v>2.2200000000000001E-2</c:v>
                </c:pt>
                <c:pt idx="10">
                  <c:v>1.09E-2</c:v>
                </c:pt>
              </c:numCache>
            </c:numRef>
          </c:val>
          <c:smooth val="0"/>
          <c:extLst>
            <c:ext xmlns:c16="http://schemas.microsoft.com/office/drawing/2014/chart" uri="{C3380CC4-5D6E-409C-BE32-E72D297353CC}">
              <c16:uniqueId val="{00000000-3586-864E-B472-C648FAD2B1FB}"/>
            </c:ext>
          </c:extLst>
        </c:ser>
        <c:ser>
          <c:idx val="0"/>
          <c:order val="1"/>
          <c:tx>
            <c:v>Overall interest rate</c:v>
          </c:tx>
          <c:marker>
            <c:symbol val="circle"/>
            <c:size val="7"/>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DataF6!$R$2:$R$12</c:f>
              <c:numCache>
                <c:formatCode>General</c:formatCode>
                <c:ptCount val="11"/>
                <c:pt idx="0">
                  <c:v>6.2300000000000001E-2</c:v>
                </c:pt>
                <c:pt idx="1">
                  <c:v>6.6000000000000003E-2</c:v>
                </c:pt>
                <c:pt idx="2">
                  <c:v>4.1300000000000003E-2</c:v>
                </c:pt>
                <c:pt idx="3">
                  <c:v>3.6400000000000002E-2</c:v>
                </c:pt>
                <c:pt idx="4">
                  <c:v>3.49E-2</c:v>
                </c:pt>
                <c:pt idx="5">
                  <c:v>2.2800000000000001E-2</c:v>
                </c:pt>
                <c:pt idx="6">
                  <c:v>2.7699999999999999E-2</c:v>
                </c:pt>
                <c:pt idx="7">
                  <c:v>2.06E-2</c:v>
                </c:pt>
                <c:pt idx="8">
                  <c:v>1.44E-2</c:v>
                </c:pt>
                <c:pt idx="9">
                  <c:v>1.0699999999999999E-2</c:v>
                </c:pt>
                <c:pt idx="10">
                  <c:v>1.2699999999999999E-2</c:v>
                </c:pt>
              </c:numCache>
            </c:numRef>
          </c:val>
          <c:smooth val="0"/>
          <c:extLst>
            <c:ext xmlns:c16="http://schemas.microsoft.com/office/drawing/2014/chart" uri="{C3380CC4-5D6E-409C-BE32-E72D297353CC}">
              <c16:uniqueId val="{00000001-3586-864E-B472-C648FAD2B1FB}"/>
            </c:ext>
          </c:extLst>
        </c:ser>
        <c:ser>
          <c:idx val="1"/>
          <c:order val="2"/>
          <c:tx>
            <c:v>Interest rate of top 1% wealthiest</c:v>
          </c:tx>
          <c:marker>
            <c:symbol val="circle"/>
            <c:size val="7"/>
            <c:spPr>
              <a:solidFill>
                <a:schemeClr val="accent2"/>
              </a:solidFill>
              <a:ln w="9525">
                <a:solidFill>
                  <a:schemeClr val="accent2"/>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DataF6!$S$2:$S$12</c:f>
              <c:numCache>
                <c:formatCode>General</c:formatCode>
                <c:ptCount val="11"/>
                <c:pt idx="0">
                  <c:v>4.3200000000000002E-2</c:v>
                </c:pt>
                <c:pt idx="1">
                  <c:v>5.1200000000000002E-2</c:v>
                </c:pt>
                <c:pt idx="2">
                  <c:v>3.09E-2</c:v>
                </c:pt>
                <c:pt idx="3">
                  <c:v>3.0499999999999999E-2</c:v>
                </c:pt>
                <c:pt idx="4">
                  <c:v>2.1299999999999999E-2</c:v>
                </c:pt>
                <c:pt idx="5">
                  <c:v>1.6299999999999999E-2</c:v>
                </c:pt>
                <c:pt idx="6">
                  <c:v>3.3700000000000001E-2</c:v>
                </c:pt>
                <c:pt idx="7">
                  <c:v>1.8700000000000001E-2</c:v>
                </c:pt>
                <c:pt idx="8">
                  <c:v>1.7100000000000001E-2</c:v>
                </c:pt>
                <c:pt idx="9">
                  <c:v>1.34E-2</c:v>
                </c:pt>
                <c:pt idx="10">
                  <c:v>1.2200000000000001E-2</c:v>
                </c:pt>
              </c:numCache>
            </c:numRef>
          </c:val>
          <c:smooth val="0"/>
          <c:extLst>
            <c:ext xmlns:c16="http://schemas.microsoft.com/office/drawing/2014/chart" uri="{C3380CC4-5D6E-409C-BE32-E72D297353CC}">
              <c16:uniqueId val="{00000002-3586-864E-B472-C648FAD2B1FB}"/>
            </c:ext>
          </c:extLst>
        </c:ser>
        <c:dLbls>
          <c:showLegendKey val="0"/>
          <c:showVal val="0"/>
          <c:showCatName val="0"/>
          <c:showSerName val="0"/>
          <c:showPercent val="0"/>
          <c:showBubbleSize val="0"/>
        </c:dLbls>
        <c:marker val="1"/>
        <c:smooth val="0"/>
        <c:axId val="2104112184"/>
        <c:axId val="2104117544"/>
      </c:lineChart>
      <c:catAx>
        <c:axId val="210411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4117544"/>
        <c:crosses val="autoZero"/>
        <c:auto val="1"/>
        <c:lblAlgn val="ctr"/>
        <c:lblOffset val="100"/>
        <c:noMultiLvlLbl val="0"/>
      </c:catAx>
      <c:valAx>
        <c:axId val="2104117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4112184"/>
        <c:crosses val="autoZero"/>
        <c:crossBetween val="between"/>
      </c:valAx>
    </c:plotArea>
    <c:legend>
      <c:legendPos val="b"/>
      <c:layout>
        <c:manualLayout>
          <c:xMode val="edge"/>
          <c:yMode val="edge"/>
          <c:x val="0.104251968503937"/>
          <c:y val="0.63709637314011502"/>
          <c:w val="0.516721110874654"/>
          <c:h val="0.247453711749528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SCF</a:t>
            </a:r>
            <a:r>
              <a:rPr lang="en-US" baseline="0"/>
              <a:t> interest rates (uniform correction)</a:t>
            </a:r>
            <a:endParaRPr lang="en-US"/>
          </a:p>
        </c:rich>
      </c:tx>
      <c:overlay val="0"/>
    </c:title>
    <c:autoTitleDeleted val="0"/>
    <c:plotArea>
      <c:layout>
        <c:manualLayout>
          <c:layoutTarget val="inner"/>
          <c:xMode val="edge"/>
          <c:yMode val="edge"/>
          <c:x val="8.46696105554373E-2"/>
          <c:y val="9.0441292461532305E-2"/>
          <c:w val="0.89055561466978805"/>
          <c:h val="0.79078058366643"/>
        </c:manualLayout>
      </c:layout>
      <c:lineChart>
        <c:grouping val="standard"/>
        <c:varyColors val="0"/>
        <c:ser>
          <c:idx val="3"/>
          <c:order val="0"/>
          <c:tx>
            <c:v>Interest rate of top .1% wealthiest</c:v>
          </c:tx>
          <c:cat>
            <c:numRef>
              <c:f>DataF6!$A$2:$A$11</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DataF6!$Q$2:$Q$11</c:f>
              <c:numCache>
                <c:formatCode>General</c:formatCode>
                <c:ptCount val="10"/>
                <c:pt idx="0">
                  <c:v>6.3E-2</c:v>
                </c:pt>
                <c:pt idx="1">
                  <c:v>7.7499999999999999E-2</c:v>
                </c:pt>
                <c:pt idx="2">
                  <c:v>3.3099999999999997E-2</c:v>
                </c:pt>
                <c:pt idx="3">
                  <c:v>3.3099999999999997E-2</c:v>
                </c:pt>
                <c:pt idx="4">
                  <c:v>2.0400000000000001E-2</c:v>
                </c:pt>
                <c:pt idx="5">
                  <c:v>2.3199999999999998E-2</c:v>
                </c:pt>
                <c:pt idx="6">
                  <c:v>4.48E-2</c:v>
                </c:pt>
                <c:pt idx="7">
                  <c:v>3.0700000000000002E-2</c:v>
                </c:pt>
                <c:pt idx="8">
                  <c:v>2.1299999999999999E-2</c:v>
                </c:pt>
                <c:pt idx="9">
                  <c:v>2.75E-2</c:v>
                </c:pt>
              </c:numCache>
            </c:numRef>
          </c:val>
          <c:smooth val="0"/>
          <c:extLst>
            <c:ext xmlns:c16="http://schemas.microsoft.com/office/drawing/2014/chart" uri="{C3380CC4-5D6E-409C-BE32-E72D297353CC}">
              <c16:uniqueId val="{00000000-EA58-A74A-A2B6-CBCDF079E91E}"/>
            </c:ext>
          </c:extLst>
        </c:ser>
        <c:ser>
          <c:idx val="0"/>
          <c:order val="1"/>
          <c:tx>
            <c:v>Overall interest rate</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DataF6!$A$2:$A$11</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DataF6!$O$2:$O$11</c:f>
              <c:numCache>
                <c:formatCode>General</c:formatCode>
                <c:ptCount val="10"/>
                <c:pt idx="0">
                  <c:v>6.2399999999999997E-2</c:v>
                </c:pt>
                <c:pt idx="1">
                  <c:v>6.6000000000000003E-2</c:v>
                </c:pt>
                <c:pt idx="2">
                  <c:v>4.1300000000000003E-2</c:v>
                </c:pt>
                <c:pt idx="3">
                  <c:v>3.6400000000000002E-2</c:v>
                </c:pt>
                <c:pt idx="4">
                  <c:v>3.49E-2</c:v>
                </c:pt>
                <c:pt idx="5">
                  <c:v>2.2800000000000001E-2</c:v>
                </c:pt>
                <c:pt idx="6">
                  <c:v>2.7799999999999998E-2</c:v>
                </c:pt>
                <c:pt idx="7">
                  <c:v>2.06E-2</c:v>
                </c:pt>
                <c:pt idx="8">
                  <c:v>1.44E-2</c:v>
                </c:pt>
                <c:pt idx="9">
                  <c:v>1.0699999999999999E-2</c:v>
                </c:pt>
              </c:numCache>
            </c:numRef>
          </c:val>
          <c:smooth val="0"/>
          <c:extLst>
            <c:ext xmlns:c16="http://schemas.microsoft.com/office/drawing/2014/chart" uri="{C3380CC4-5D6E-409C-BE32-E72D297353CC}">
              <c16:uniqueId val="{00000001-EA58-A74A-A2B6-CBCDF079E91E}"/>
            </c:ext>
          </c:extLst>
        </c:ser>
        <c:ser>
          <c:idx val="1"/>
          <c:order val="2"/>
          <c:tx>
            <c:v>Interest rate of top 1% wealthiest</c:v>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DataF6!$A$2:$A$11</c:f>
              <c:numCache>
                <c:formatCode>General</c:formatCode>
                <c:ptCount val="10"/>
                <c:pt idx="0">
                  <c:v>1989</c:v>
                </c:pt>
                <c:pt idx="1">
                  <c:v>1992</c:v>
                </c:pt>
                <c:pt idx="2">
                  <c:v>1995</c:v>
                </c:pt>
                <c:pt idx="3">
                  <c:v>1998</c:v>
                </c:pt>
                <c:pt idx="4">
                  <c:v>2001</c:v>
                </c:pt>
                <c:pt idx="5">
                  <c:v>2004</c:v>
                </c:pt>
                <c:pt idx="6">
                  <c:v>2007</c:v>
                </c:pt>
                <c:pt idx="7">
                  <c:v>2010</c:v>
                </c:pt>
                <c:pt idx="8">
                  <c:v>2013</c:v>
                </c:pt>
                <c:pt idx="9">
                  <c:v>2016</c:v>
                </c:pt>
              </c:numCache>
            </c:numRef>
          </c:cat>
          <c:val>
            <c:numRef>
              <c:f>DataF6!$P$2:$P$11</c:f>
              <c:numCache>
                <c:formatCode>General</c:formatCode>
                <c:ptCount val="10"/>
                <c:pt idx="0">
                  <c:v>5.1200000000000002E-2</c:v>
                </c:pt>
                <c:pt idx="1">
                  <c:v>6.8599999999999994E-2</c:v>
                </c:pt>
                <c:pt idx="2">
                  <c:v>3.9E-2</c:v>
                </c:pt>
                <c:pt idx="3">
                  <c:v>4.0599999999999997E-2</c:v>
                </c:pt>
                <c:pt idx="4">
                  <c:v>3.0700000000000002E-2</c:v>
                </c:pt>
                <c:pt idx="5">
                  <c:v>2.2499999999999999E-2</c:v>
                </c:pt>
                <c:pt idx="6">
                  <c:v>4.4299999999999999E-2</c:v>
                </c:pt>
                <c:pt idx="7">
                  <c:v>2.64E-2</c:v>
                </c:pt>
                <c:pt idx="8">
                  <c:v>2.0400000000000001E-2</c:v>
                </c:pt>
                <c:pt idx="9">
                  <c:v>1.5299999999999999E-2</c:v>
                </c:pt>
              </c:numCache>
            </c:numRef>
          </c:val>
          <c:smooth val="0"/>
          <c:extLst>
            <c:ext xmlns:c16="http://schemas.microsoft.com/office/drawing/2014/chart" uri="{C3380CC4-5D6E-409C-BE32-E72D297353CC}">
              <c16:uniqueId val="{00000002-EA58-A74A-A2B6-CBCDF079E91E}"/>
            </c:ext>
          </c:extLst>
        </c:ser>
        <c:dLbls>
          <c:showLegendKey val="0"/>
          <c:showVal val="0"/>
          <c:showCatName val="0"/>
          <c:showSerName val="0"/>
          <c:showPercent val="0"/>
          <c:showBubbleSize val="0"/>
        </c:dLbls>
        <c:marker val="1"/>
        <c:smooth val="0"/>
        <c:axId val="2101956264"/>
        <c:axId val="2101961848"/>
      </c:lineChart>
      <c:catAx>
        <c:axId val="2101956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1961848"/>
        <c:crosses val="autoZero"/>
        <c:auto val="1"/>
        <c:lblAlgn val="ctr"/>
        <c:lblOffset val="100"/>
        <c:noMultiLvlLbl val="0"/>
      </c:catAx>
      <c:valAx>
        <c:axId val="2101961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1956264"/>
        <c:crosses val="autoZero"/>
        <c:crossBetween val="between"/>
      </c:valAx>
    </c:plotArea>
    <c:legend>
      <c:legendPos val="b"/>
      <c:layout>
        <c:manualLayout>
          <c:xMode val="edge"/>
          <c:yMode val="edge"/>
          <c:x val="0.104251968503937"/>
          <c:y val="0.63709637314011502"/>
          <c:w val="0.516721110874654"/>
          <c:h val="0.247453711749528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696105554373E-2"/>
          <c:y val="9.0441292461532305E-2"/>
          <c:w val="0.89055561466978805"/>
          <c:h val="0.79078058366643"/>
        </c:manualLayout>
      </c:layout>
      <c:lineChart>
        <c:grouping val="standard"/>
        <c:varyColors val="0"/>
        <c:ser>
          <c:idx val="3"/>
          <c:order val="0"/>
          <c:tx>
            <c:v>Interest rate of top .1% wealthiest</c:v>
          </c:tx>
          <c:marker>
            <c:symbol val="diamond"/>
            <c:size val="7"/>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DataF6!$Q$2:$Q$12</c:f>
              <c:numCache>
                <c:formatCode>General</c:formatCode>
                <c:ptCount val="11"/>
                <c:pt idx="0">
                  <c:v>6.3E-2</c:v>
                </c:pt>
                <c:pt idx="1">
                  <c:v>7.7499999999999999E-2</c:v>
                </c:pt>
                <c:pt idx="2">
                  <c:v>3.3099999999999997E-2</c:v>
                </c:pt>
                <c:pt idx="3">
                  <c:v>3.3099999999999997E-2</c:v>
                </c:pt>
                <c:pt idx="4">
                  <c:v>2.0400000000000001E-2</c:v>
                </c:pt>
                <c:pt idx="5">
                  <c:v>2.3199999999999998E-2</c:v>
                </c:pt>
                <c:pt idx="6">
                  <c:v>4.48E-2</c:v>
                </c:pt>
                <c:pt idx="7">
                  <c:v>3.0700000000000002E-2</c:v>
                </c:pt>
                <c:pt idx="8">
                  <c:v>2.1299999999999999E-2</c:v>
                </c:pt>
                <c:pt idx="9">
                  <c:v>2.75E-2</c:v>
                </c:pt>
                <c:pt idx="10">
                  <c:v>2.4299999999999999E-2</c:v>
                </c:pt>
              </c:numCache>
            </c:numRef>
          </c:val>
          <c:smooth val="0"/>
          <c:extLst>
            <c:ext xmlns:c16="http://schemas.microsoft.com/office/drawing/2014/chart" uri="{C3380CC4-5D6E-409C-BE32-E72D297353CC}">
              <c16:uniqueId val="{00000000-9D27-8844-BE7B-154AA7D55E88}"/>
            </c:ext>
          </c:extLst>
        </c:ser>
        <c:ser>
          <c:idx val="1"/>
          <c:order val="1"/>
          <c:tx>
            <c:v>Interest rate of top 1% wealthiest</c:v>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DataF6!$P$2:$P$12</c:f>
              <c:numCache>
                <c:formatCode>General</c:formatCode>
                <c:ptCount val="11"/>
                <c:pt idx="0">
                  <c:v>5.1200000000000002E-2</c:v>
                </c:pt>
                <c:pt idx="1">
                  <c:v>6.8599999999999994E-2</c:v>
                </c:pt>
                <c:pt idx="2">
                  <c:v>3.9E-2</c:v>
                </c:pt>
                <c:pt idx="3">
                  <c:v>4.0599999999999997E-2</c:v>
                </c:pt>
                <c:pt idx="4">
                  <c:v>3.0700000000000002E-2</c:v>
                </c:pt>
                <c:pt idx="5">
                  <c:v>2.2499999999999999E-2</c:v>
                </c:pt>
                <c:pt idx="6">
                  <c:v>4.4299999999999999E-2</c:v>
                </c:pt>
                <c:pt idx="7">
                  <c:v>2.64E-2</c:v>
                </c:pt>
                <c:pt idx="8">
                  <c:v>2.0400000000000001E-2</c:v>
                </c:pt>
                <c:pt idx="9">
                  <c:v>1.5299999999999999E-2</c:v>
                </c:pt>
                <c:pt idx="10">
                  <c:v>1.78E-2</c:v>
                </c:pt>
              </c:numCache>
            </c:numRef>
          </c:val>
          <c:smooth val="0"/>
          <c:extLst>
            <c:ext xmlns:c16="http://schemas.microsoft.com/office/drawing/2014/chart" uri="{C3380CC4-5D6E-409C-BE32-E72D297353CC}">
              <c16:uniqueId val="{00000001-9D27-8844-BE7B-154AA7D55E88}"/>
            </c:ext>
          </c:extLst>
        </c:ser>
        <c:ser>
          <c:idx val="0"/>
          <c:order val="2"/>
          <c:tx>
            <c:v>Overall interest rate</c:v>
          </c:tx>
          <c:spPr>
            <a:ln w="28575" cap="rnd">
              <a:solidFill>
                <a:schemeClr val="accent1"/>
              </a:solidFill>
              <a:round/>
            </a:ln>
            <a:effectLst/>
          </c:spPr>
          <c:marker>
            <c:symbol val="triangle"/>
            <c:size val="7"/>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DataF6!$O$2:$O$12</c:f>
              <c:numCache>
                <c:formatCode>General</c:formatCode>
                <c:ptCount val="11"/>
                <c:pt idx="0">
                  <c:v>6.2399999999999997E-2</c:v>
                </c:pt>
                <c:pt idx="1">
                  <c:v>6.6000000000000003E-2</c:v>
                </c:pt>
                <c:pt idx="2">
                  <c:v>4.1300000000000003E-2</c:v>
                </c:pt>
                <c:pt idx="3">
                  <c:v>3.6400000000000002E-2</c:v>
                </c:pt>
                <c:pt idx="4">
                  <c:v>3.49E-2</c:v>
                </c:pt>
                <c:pt idx="5">
                  <c:v>2.2800000000000001E-2</c:v>
                </c:pt>
                <c:pt idx="6">
                  <c:v>2.7799999999999998E-2</c:v>
                </c:pt>
                <c:pt idx="7">
                  <c:v>2.06E-2</c:v>
                </c:pt>
                <c:pt idx="8">
                  <c:v>1.44E-2</c:v>
                </c:pt>
                <c:pt idx="9">
                  <c:v>1.0699999999999999E-2</c:v>
                </c:pt>
                <c:pt idx="10">
                  <c:v>1.2699999999999999E-2</c:v>
                </c:pt>
              </c:numCache>
            </c:numRef>
          </c:val>
          <c:smooth val="0"/>
          <c:extLst>
            <c:ext xmlns:c16="http://schemas.microsoft.com/office/drawing/2014/chart" uri="{C3380CC4-5D6E-409C-BE32-E72D297353CC}">
              <c16:uniqueId val="{00000002-9D27-8844-BE7B-154AA7D55E88}"/>
            </c:ext>
          </c:extLst>
        </c:ser>
        <c:dLbls>
          <c:showLegendKey val="0"/>
          <c:showVal val="0"/>
          <c:showCatName val="0"/>
          <c:showSerName val="0"/>
          <c:showPercent val="0"/>
          <c:showBubbleSize val="0"/>
        </c:dLbls>
        <c:marker val="1"/>
        <c:smooth val="0"/>
        <c:axId val="2102017624"/>
        <c:axId val="2102023224"/>
      </c:lineChart>
      <c:catAx>
        <c:axId val="210201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2023224"/>
        <c:crosses val="autoZero"/>
        <c:auto val="1"/>
        <c:lblAlgn val="ctr"/>
        <c:lblOffset val="100"/>
        <c:noMultiLvlLbl val="0"/>
      </c:catAx>
      <c:valAx>
        <c:axId val="2102023224"/>
        <c:scaling>
          <c:orientation val="minMax"/>
          <c:max val="0.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2017624"/>
        <c:crosses val="autoZero"/>
        <c:crossBetween val="between"/>
        <c:majorUnit val="0.01"/>
      </c:valAx>
    </c:plotArea>
    <c:legend>
      <c:legendPos val="b"/>
      <c:layout>
        <c:manualLayout>
          <c:xMode val="edge"/>
          <c:yMode val="edge"/>
          <c:x val="0.345242959494928"/>
          <c:y val="0.127150688442426"/>
          <c:w val="0.654757040505072"/>
          <c:h val="0.2820868277541260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696105554373E-2"/>
          <c:y val="9.0441292461532305E-2"/>
          <c:w val="0.89055561466978805"/>
          <c:h val="0.79078058366643"/>
        </c:manualLayout>
      </c:layout>
      <c:lineChart>
        <c:grouping val="standard"/>
        <c:varyColors val="0"/>
        <c:ser>
          <c:idx val="3"/>
          <c:order val="0"/>
          <c:tx>
            <c:v>Interest rate of top .1% wealthiest</c:v>
          </c:tx>
          <c:marker>
            <c:symbol val="diamond"/>
            <c:size val="7"/>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DataF6!$Q$2:$Q$12</c:f>
              <c:numCache>
                <c:formatCode>General</c:formatCode>
                <c:ptCount val="11"/>
                <c:pt idx="0">
                  <c:v>6.3E-2</c:v>
                </c:pt>
                <c:pt idx="1">
                  <c:v>7.7499999999999999E-2</c:v>
                </c:pt>
                <c:pt idx="2">
                  <c:v>3.3099999999999997E-2</c:v>
                </c:pt>
                <c:pt idx="3">
                  <c:v>3.3099999999999997E-2</c:v>
                </c:pt>
                <c:pt idx="4">
                  <c:v>2.0400000000000001E-2</c:v>
                </c:pt>
                <c:pt idx="5">
                  <c:v>2.3199999999999998E-2</c:v>
                </c:pt>
                <c:pt idx="6">
                  <c:v>4.48E-2</c:v>
                </c:pt>
                <c:pt idx="7">
                  <c:v>3.0700000000000002E-2</c:v>
                </c:pt>
                <c:pt idx="8">
                  <c:v>2.1299999999999999E-2</c:v>
                </c:pt>
                <c:pt idx="9">
                  <c:v>2.75E-2</c:v>
                </c:pt>
                <c:pt idx="10">
                  <c:v>2.4299999999999999E-2</c:v>
                </c:pt>
              </c:numCache>
            </c:numRef>
          </c:val>
          <c:smooth val="0"/>
          <c:extLst>
            <c:ext xmlns:c16="http://schemas.microsoft.com/office/drawing/2014/chart" uri="{C3380CC4-5D6E-409C-BE32-E72D297353CC}">
              <c16:uniqueId val="{00000000-C51E-CF46-9FBB-7BC53C9390B1}"/>
            </c:ext>
          </c:extLst>
        </c:ser>
        <c:ser>
          <c:idx val="1"/>
          <c:order val="1"/>
          <c:tx>
            <c:v>Interest rate of top 1% wealthiest</c:v>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DataF6!$P$2:$P$12</c:f>
              <c:numCache>
                <c:formatCode>General</c:formatCode>
                <c:ptCount val="11"/>
                <c:pt idx="0">
                  <c:v>5.1200000000000002E-2</c:v>
                </c:pt>
                <c:pt idx="1">
                  <c:v>6.8599999999999994E-2</c:v>
                </c:pt>
                <c:pt idx="2">
                  <c:v>3.9E-2</c:v>
                </c:pt>
                <c:pt idx="3">
                  <c:v>4.0599999999999997E-2</c:v>
                </c:pt>
                <c:pt idx="4">
                  <c:v>3.0700000000000002E-2</c:v>
                </c:pt>
                <c:pt idx="5">
                  <c:v>2.2499999999999999E-2</c:v>
                </c:pt>
                <c:pt idx="6">
                  <c:v>4.4299999999999999E-2</c:v>
                </c:pt>
                <c:pt idx="7">
                  <c:v>2.64E-2</c:v>
                </c:pt>
                <c:pt idx="8">
                  <c:v>2.0400000000000001E-2</c:v>
                </c:pt>
                <c:pt idx="9">
                  <c:v>1.5299999999999999E-2</c:v>
                </c:pt>
                <c:pt idx="10">
                  <c:v>1.78E-2</c:v>
                </c:pt>
              </c:numCache>
            </c:numRef>
          </c:val>
          <c:smooth val="0"/>
          <c:extLst>
            <c:ext xmlns:c16="http://schemas.microsoft.com/office/drawing/2014/chart" uri="{C3380CC4-5D6E-409C-BE32-E72D297353CC}">
              <c16:uniqueId val="{00000001-C51E-CF46-9FBB-7BC53C9390B1}"/>
            </c:ext>
          </c:extLst>
        </c:ser>
        <c:ser>
          <c:idx val="0"/>
          <c:order val="2"/>
          <c:tx>
            <c:v>Overall interest rate</c:v>
          </c:tx>
          <c:spPr>
            <a:ln w="28575" cap="rnd">
              <a:solidFill>
                <a:schemeClr val="accent1"/>
              </a:solidFill>
              <a:round/>
            </a:ln>
            <a:effectLst/>
          </c:spPr>
          <c:marker>
            <c:symbol val="triangle"/>
            <c:size val="7"/>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DataF6!$O$2:$O$12</c:f>
              <c:numCache>
                <c:formatCode>General</c:formatCode>
                <c:ptCount val="11"/>
                <c:pt idx="0">
                  <c:v>6.2399999999999997E-2</c:v>
                </c:pt>
                <c:pt idx="1">
                  <c:v>6.6000000000000003E-2</c:v>
                </c:pt>
                <c:pt idx="2">
                  <c:v>4.1300000000000003E-2</c:v>
                </c:pt>
                <c:pt idx="3">
                  <c:v>3.6400000000000002E-2</c:v>
                </c:pt>
                <c:pt idx="4">
                  <c:v>3.49E-2</c:v>
                </c:pt>
                <c:pt idx="5">
                  <c:v>2.2800000000000001E-2</c:v>
                </c:pt>
                <c:pt idx="6">
                  <c:v>2.7799999999999998E-2</c:v>
                </c:pt>
                <c:pt idx="7">
                  <c:v>2.06E-2</c:v>
                </c:pt>
                <c:pt idx="8">
                  <c:v>1.44E-2</c:v>
                </c:pt>
                <c:pt idx="9">
                  <c:v>1.0699999999999999E-2</c:v>
                </c:pt>
                <c:pt idx="10">
                  <c:v>1.2699999999999999E-2</c:v>
                </c:pt>
              </c:numCache>
            </c:numRef>
          </c:val>
          <c:smooth val="0"/>
          <c:extLst>
            <c:ext xmlns:c16="http://schemas.microsoft.com/office/drawing/2014/chart" uri="{C3380CC4-5D6E-409C-BE32-E72D297353CC}">
              <c16:uniqueId val="{00000002-C51E-CF46-9FBB-7BC53C9390B1}"/>
            </c:ext>
          </c:extLst>
        </c:ser>
        <c:ser>
          <c:idx val="2"/>
          <c:order val="3"/>
          <c:tx>
            <c:v>memo: SZ capitalization rm</c:v>
          </c:tx>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DataF6!$V$37:$V$47</c:f>
              <c:numCache>
                <c:formatCode>0.00%</c:formatCode>
                <c:ptCount val="11"/>
                <c:pt idx="0">
                  <c:v>7.4122634646318047E-2</c:v>
                </c:pt>
                <c:pt idx="1">
                  <c:v>5.3416366436419171E-2</c:v>
                </c:pt>
                <c:pt idx="2">
                  <c:v>4.6126278342386459E-2</c:v>
                </c:pt>
                <c:pt idx="3">
                  <c:v>4.6428198272341514E-2</c:v>
                </c:pt>
                <c:pt idx="4">
                  <c:v>4.8682173061223834E-2</c:v>
                </c:pt>
                <c:pt idx="5">
                  <c:v>2.4428408801149791E-2</c:v>
                </c:pt>
                <c:pt idx="6">
                  <c:v>4.1788966949251827E-2</c:v>
                </c:pt>
                <c:pt idx="7">
                  <c:v>1.7141159214473276E-2</c:v>
                </c:pt>
                <c:pt idx="8">
                  <c:v>1.1801191727408468E-2</c:v>
                </c:pt>
                <c:pt idx="9">
                  <c:v>1.0794066205284183E-2</c:v>
                </c:pt>
                <c:pt idx="10">
                  <c:v>1.3453165451645134E-2</c:v>
                </c:pt>
              </c:numCache>
            </c:numRef>
          </c:val>
          <c:smooth val="0"/>
          <c:extLst>
            <c:ext xmlns:c16="http://schemas.microsoft.com/office/drawing/2014/chart" uri="{C3380CC4-5D6E-409C-BE32-E72D297353CC}">
              <c16:uniqueId val="{00000003-C51E-CF46-9FBB-7BC53C9390B1}"/>
            </c:ext>
          </c:extLst>
        </c:ser>
        <c:dLbls>
          <c:showLegendKey val="0"/>
          <c:showVal val="0"/>
          <c:showCatName val="0"/>
          <c:showSerName val="0"/>
          <c:showPercent val="0"/>
          <c:showBubbleSize val="0"/>
        </c:dLbls>
        <c:marker val="1"/>
        <c:smooth val="0"/>
        <c:axId val="-2077052904"/>
        <c:axId val="-2077100616"/>
      </c:lineChart>
      <c:catAx>
        <c:axId val="-207705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77100616"/>
        <c:crosses val="autoZero"/>
        <c:auto val="1"/>
        <c:lblAlgn val="ctr"/>
        <c:lblOffset val="100"/>
        <c:noMultiLvlLbl val="0"/>
      </c:catAx>
      <c:valAx>
        <c:axId val="-2077100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77052904"/>
        <c:crosses val="autoZero"/>
        <c:crossBetween val="between"/>
      </c:valAx>
    </c:plotArea>
    <c:legend>
      <c:legendPos val="b"/>
      <c:layout>
        <c:manualLayout>
          <c:xMode val="edge"/>
          <c:yMode val="edge"/>
          <c:x val="0.43082854508051399"/>
          <c:y val="0.127150688442426"/>
          <c:w val="0.56917145491948595"/>
          <c:h val="0.253153735529894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696105554373E-2"/>
          <c:y val="9.0441292461532305E-2"/>
          <c:w val="0.89055561466978805"/>
          <c:h val="0.79078058366643"/>
        </c:manualLayout>
      </c:layout>
      <c:lineChart>
        <c:grouping val="standard"/>
        <c:varyColors val="0"/>
        <c:ser>
          <c:idx val="1"/>
          <c:order val="0"/>
          <c:tx>
            <c:v>Interest rate of top 1% wealthiest</c:v>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DataF6!$P$2:$P$12</c:f>
              <c:numCache>
                <c:formatCode>General</c:formatCode>
                <c:ptCount val="11"/>
                <c:pt idx="0">
                  <c:v>5.1200000000000002E-2</c:v>
                </c:pt>
                <c:pt idx="1">
                  <c:v>6.8599999999999994E-2</c:v>
                </c:pt>
                <c:pt idx="2">
                  <c:v>3.9E-2</c:v>
                </c:pt>
                <c:pt idx="3">
                  <c:v>4.0599999999999997E-2</c:v>
                </c:pt>
                <c:pt idx="4">
                  <c:v>3.0700000000000002E-2</c:v>
                </c:pt>
                <c:pt idx="5">
                  <c:v>2.2499999999999999E-2</c:v>
                </c:pt>
                <c:pt idx="6">
                  <c:v>4.4299999999999999E-2</c:v>
                </c:pt>
                <c:pt idx="7">
                  <c:v>2.64E-2</c:v>
                </c:pt>
                <c:pt idx="8">
                  <c:v>2.0400000000000001E-2</c:v>
                </c:pt>
                <c:pt idx="9">
                  <c:v>1.5299999999999999E-2</c:v>
                </c:pt>
                <c:pt idx="10">
                  <c:v>1.78E-2</c:v>
                </c:pt>
              </c:numCache>
            </c:numRef>
          </c:val>
          <c:smooth val="0"/>
          <c:extLst>
            <c:ext xmlns:c16="http://schemas.microsoft.com/office/drawing/2014/chart" uri="{C3380CC4-5D6E-409C-BE32-E72D297353CC}">
              <c16:uniqueId val="{00000000-050C-6745-835C-7B611CB11B5F}"/>
            </c:ext>
          </c:extLst>
        </c:ser>
        <c:ser>
          <c:idx val="0"/>
          <c:order val="1"/>
          <c:tx>
            <c:v>Overall interest rate</c:v>
          </c:tx>
          <c:spPr>
            <a:ln w="28575" cap="rnd">
              <a:solidFill>
                <a:schemeClr val="accent1"/>
              </a:solidFill>
              <a:round/>
            </a:ln>
            <a:effectLst/>
          </c:spPr>
          <c:marker>
            <c:symbol val="triangle"/>
            <c:size val="7"/>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DataF6!$O$2:$O$12</c:f>
              <c:numCache>
                <c:formatCode>General</c:formatCode>
                <c:ptCount val="11"/>
                <c:pt idx="0">
                  <c:v>6.2399999999999997E-2</c:v>
                </c:pt>
                <c:pt idx="1">
                  <c:v>6.6000000000000003E-2</c:v>
                </c:pt>
                <c:pt idx="2">
                  <c:v>4.1300000000000003E-2</c:v>
                </c:pt>
                <c:pt idx="3">
                  <c:v>3.6400000000000002E-2</c:v>
                </c:pt>
                <c:pt idx="4">
                  <c:v>3.49E-2</c:v>
                </c:pt>
                <c:pt idx="5">
                  <c:v>2.2800000000000001E-2</c:v>
                </c:pt>
                <c:pt idx="6">
                  <c:v>2.7799999999999998E-2</c:v>
                </c:pt>
                <c:pt idx="7">
                  <c:v>2.06E-2</c:v>
                </c:pt>
                <c:pt idx="8">
                  <c:v>1.44E-2</c:v>
                </c:pt>
                <c:pt idx="9">
                  <c:v>1.0699999999999999E-2</c:v>
                </c:pt>
                <c:pt idx="10">
                  <c:v>1.2699999999999999E-2</c:v>
                </c:pt>
              </c:numCache>
            </c:numRef>
          </c:val>
          <c:smooth val="0"/>
          <c:extLst>
            <c:ext xmlns:c16="http://schemas.microsoft.com/office/drawing/2014/chart" uri="{C3380CC4-5D6E-409C-BE32-E72D297353CC}">
              <c16:uniqueId val="{00000001-050C-6745-835C-7B611CB11B5F}"/>
            </c:ext>
          </c:extLst>
        </c:ser>
        <c:ser>
          <c:idx val="2"/>
          <c:order val="2"/>
          <c:tx>
            <c:v>memo: SZ capitalization rm</c:v>
          </c:tx>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DataF6!$V$37:$V$47</c:f>
              <c:numCache>
                <c:formatCode>0.00%</c:formatCode>
                <c:ptCount val="11"/>
                <c:pt idx="0">
                  <c:v>7.4122634646318047E-2</c:v>
                </c:pt>
                <c:pt idx="1">
                  <c:v>5.3416366436419171E-2</c:v>
                </c:pt>
                <c:pt idx="2">
                  <c:v>4.6126278342386459E-2</c:v>
                </c:pt>
                <c:pt idx="3">
                  <c:v>4.6428198272341514E-2</c:v>
                </c:pt>
                <c:pt idx="4">
                  <c:v>4.8682173061223834E-2</c:v>
                </c:pt>
                <c:pt idx="5">
                  <c:v>2.4428408801149791E-2</c:v>
                </c:pt>
                <c:pt idx="6">
                  <c:v>4.1788966949251827E-2</c:v>
                </c:pt>
                <c:pt idx="7">
                  <c:v>1.7141159214473276E-2</c:v>
                </c:pt>
                <c:pt idx="8">
                  <c:v>1.1801191727408468E-2</c:v>
                </c:pt>
                <c:pt idx="9">
                  <c:v>1.0794066205284183E-2</c:v>
                </c:pt>
                <c:pt idx="10">
                  <c:v>1.3453165451645134E-2</c:v>
                </c:pt>
              </c:numCache>
            </c:numRef>
          </c:val>
          <c:smooth val="0"/>
          <c:extLst>
            <c:ext xmlns:c16="http://schemas.microsoft.com/office/drawing/2014/chart" uri="{C3380CC4-5D6E-409C-BE32-E72D297353CC}">
              <c16:uniqueId val="{00000002-050C-6745-835C-7B611CB11B5F}"/>
            </c:ext>
          </c:extLst>
        </c:ser>
        <c:dLbls>
          <c:showLegendKey val="0"/>
          <c:showVal val="0"/>
          <c:showCatName val="0"/>
          <c:showSerName val="0"/>
          <c:showPercent val="0"/>
          <c:showBubbleSize val="0"/>
        </c:dLbls>
        <c:marker val="1"/>
        <c:smooth val="0"/>
        <c:axId val="2125302280"/>
        <c:axId val="-2146772344"/>
      </c:lineChart>
      <c:catAx>
        <c:axId val="2125302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46772344"/>
        <c:crosses val="autoZero"/>
        <c:auto val="1"/>
        <c:lblAlgn val="ctr"/>
        <c:lblOffset val="100"/>
        <c:noMultiLvlLbl val="0"/>
      </c:catAx>
      <c:valAx>
        <c:axId val="-2146772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5302280"/>
        <c:crosses val="autoZero"/>
        <c:crossBetween val="between"/>
      </c:valAx>
    </c:plotArea>
    <c:legend>
      <c:legendPos val="b"/>
      <c:layout>
        <c:manualLayout>
          <c:xMode val="edge"/>
          <c:yMode val="edge"/>
          <c:x val="0.43082854508051399"/>
          <c:y val="0.127150688442426"/>
          <c:w val="0.56917145491948595"/>
          <c:h val="0.253153735529894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Interest rate on US listed corporations' fixed-income portfolio</a:t>
            </a:r>
          </a:p>
        </c:rich>
      </c:tx>
      <c:layout>
        <c:manualLayout>
          <c:xMode val="edge"/>
          <c:yMode val="edge"/>
          <c:x val="0.200214835792832"/>
          <c:y val="0"/>
        </c:manualLayout>
      </c:layout>
      <c:overlay val="0"/>
    </c:title>
    <c:autoTitleDeleted val="0"/>
    <c:plotArea>
      <c:layout>
        <c:manualLayout>
          <c:layoutTarget val="inner"/>
          <c:xMode val="edge"/>
          <c:yMode val="edge"/>
          <c:x val="9.08576115485564E-2"/>
          <c:y val="7.3252395174741095E-2"/>
          <c:w val="0.85914238845144297"/>
          <c:h val="0.79638027044437198"/>
        </c:manualLayout>
      </c:layout>
      <c:lineChart>
        <c:grouping val="standard"/>
        <c:varyColors val="0"/>
        <c:ser>
          <c:idx val="1"/>
          <c:order val="0"/>
          <c:tx>
            <c:strRef>
              <c:f>DataF7!$I$2</c:f>
              <c:strCache>
                <c:ptCount val="1"/>
                <c:pt idx="0">
                  <c:v>Moody's Aaa</c:v>
                </c:pt>
              </c:strCache>
            </c:strRef>
          </c:tx>
          <c:spPr>
            <a:ln w="28575" cap="rnd">
              <a:solidFill>
                <a:srgbClr val="FF0000"/>
              </a:solidFill>
              <a:round/>
            </a:ln>
            <a:effectLst/>
          </c:spPr>
          <c:marker>
            <c:symbol val="diamond"/>
            <c:size val="10"/>
            <c:spPr>
              <a:solidFill>
                <a:srgbClr val="FF0000"/>
              </a:solidFill>
              <a:effectLst/>
            </c:spPr>
          </c:marker>
          <c:cat>
            <c:numRef>
              <c:f>DataF7!$A$8:$A$29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DataF7!$I$8:$I$29</c:f>
              <c:numCache>
                <c:formatCode>0.0%</c:formatCode>
                <c:ptCount val="22"/>
                <c:pt idx="0">
                  <c:v>7.5899999999999995E-2</c:v>
                </c:pt>
                <c:pt idx="1">
                  <c:v>7.3700000000000002E-2</c:v>
                </c:pt>
                <c:pt idx="2">
                  <c:v>7.2599999999999998E-2</c:v>
                </c:pt>
                <c:pt idx="3">
                  <c:v>6.5299999999999997E-2</c:v>
                </c:pt>
                <c:pt idx="4">
                  <c:v>7.0499999999999993E-2</c:v>
                </c:pt>
                <c:pt idx="5">
                  <c:v>7.6200000000000004E-2</c:v>
                </c:pt>
                <c:pt idx="6">
                  <c:v>7.0800000000000002E-2</c:v>
                </c:pt>
                <c:pt idx="7">
                  <c:v>6.4899999999999999E-2</c:v>
                </c:pt>
                <c:pt idx="8">
                  <c:v>5.6600000000000004E-2</c:v>
                </c:pt>
                <c:pt idx="9">
                  <c:v>5.6299999999999996E-2</c:v>
                </c:pt>
                <c:pt idx="10">
                  <c:v>5.2300000000000006E-2</c:v>
                </c:pt>
                <c:pt idx="11">
                  <c:v>5.5899999999999998E-2</c:v>
                </c:pt>
                <c:pt idx="12">
                  <c:v>5.5599999999999997E-2</c:v>
                </c:pt>
                <c:pt idx="13">
                  <c:v>5.6299999999999996E-2</c:v>
                </c:pt>
                <c:pt idx="14">
                  <c:v>5.3099999999999994E-2</c:v>
                </c:pt>
                <c:pt idx="15">
                  <c:v>4.940992063492064E-2</c:v>
                </c:pt>
                <c:pt idx="16">
                  <c:v>4.6381199999999997E-2</c:v>
                </c:pt>
                <c:pt idx="17">
                  <c:v>3.6724800000000002E-2</c:v>
                </c:pt>
                <c:pt idx="18">
                  <c:v>4.2342399999999995E-2</c:v>
                </c:pt>
                <c:pt idx="19">
                  <c:v>4.1603199999999993E-2</c:v>
                </c:pt>
                <c:pt idx="20">
                  <c:v>3.8888047808764939E-2</c:v>
                </c:pt>
                <c:pt idx="21">
                  <c:v>3.6599599999999996E-2</c:v>
                </c:pt>
              </c:numCache>
            </c:numRef>
          </c:val>
          <c:smooth val="0"/>
          <c:extLst>
            <c:ext xmlns:c16="http://schemas.microsoft.com/office/drawing/2014/chart" uri="{C3380CC4-5D6E-409C-BE32-E72D297353CC}">
              <c16:uniqueId val="{00000000-9B5F-F14A-9E1F-7EBBDB12C822}"/>
            </c:ext>
          </c:extLst>
        </c:ser>
        <c:ser>
          <c:idx val="0"/>
          <c:order val="1"/>
          <c:tx>
            <c:strRef>
              <c:f>DataF7!$F$2</c:f>
              <c:strCache>
                <c:ptCount val="1"/>
                <c:pt idx="0">
                  <c:v>Interest rate of US non-financial coprorations (Compustat) </c:v>
                </c:pt>
              </c:strCache>
            </c:strRef>
          </c:tx>
          <c:spPr>
            <a:ln w="28575" cap="rnd">
              <a:solidFill>
                <a:srgbClr val="0000FF"/>
              </a:solidFill>
              <a:round/>
            </a:ln>
            <a:effectLst/>
          </c:spPr>
          <c:marker>
            <c:symbol val="circle"/>
            <c:size val="8"/>
            <c:spPr>
              <a:solidFill>
                <a:srgbClr val="0000FF"/>
              </a:solidFill>
              <a:ln>
                <a:solidFill>
                  <a:srgbClr val="0000FF"/>
                </a:solidFill>
              </a:ln>
            </c:spPr>
          </c:marker>
          <c:cat>
            <c:numRef>
              <c:f>DataF7!$A$8:$A$29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DataF7!$F$8:$F$29</c:f>
              <c:numCache>
                <c:formatCode>0.0%</c:formatCode>
                <c:ptCount val="22"/>
                <c:pt idx="0">
                  <c:v>5.5154284417643085E-2</c:v>
                </c:pt>
                <c:pt idx="1">
                  <c:v>4.9635362987971048E-2</c:v>
                </c:pt>
                <c:pt idx="2">
                  <c:v>5.0756410496495187E-2</c:v>
                </c:pt>
                <c:pt idx="3">
                  <c:v>5.3538783013087399E-2</c:v>
                </c:pt>
                <c:pt idx="4">
                  <c:v>4.0304301574912896E-2</c:v>
                </c:pt>
                <c:pt idx="5">
                  <c:v>5.0404680215432096E-2</c:v>
                </c:pt>
                <c:pt idx="6">
                  <c:v>3.9348191751458456E-2</c:v>
                </c:pt>
                <c:pt idx="7">
                  <c:v>2.6393808150348239E-2</c:v>
                </c:pt>
                <c:pt idx="8">
                  <c:v>2.0277599348523828E-2</c:v>
                </c:pt>
                <c:pt idx="9">
                  <c:v>1.8608189503934773E-2</c:v>
                </c:pt>
                <c:pt idx="10">
                  <c:v>2.6521876866992151E-2</c:v>
                </c:pt>
                <c:pt idx="11">
                  <c:v>3.9709062694973825E-2</c:v>
                </c:pt>
                <c:pt idx="12">
                  <c:v>4.3026093717759582E-2</c:v>
                </c:pt>
                <c:pt idx="13">
                  <c:v>3.0026232910202108E-2</c:v>
                </c:pt>
                <c:pt idx="14">
                  <c:v>1.1580081564963225E-2</c:v>
                </c:pt>
                <c:pt idx="15">
                  <c:v>9.1579012035121147E-3</c:v>
                </c:pt>
                <c:pt idx="16">
                  <c:v>1.0770338416068177E-2</c:v>
                </c:pt>
                <c:pt idx="17">
                  <c:v>9.356290473132722E-3</c:v>
                </c:pt>
                <c:pt idx="18">
                  <c:v>7.8005616446025971E-3</c:v>
                </c:pt>
                <c:pt idx="19">
                  <c:v>8.4639111650907529E-3</c:v>
                </c:pt>
                <c:pt idx="20">
                  <c:v>9.0529914657166994E-3</c:v>
                </c:pt>
                <c:pt idx="21">
                  <c:v>1.0071697694713432E-2</c:v>
                </c:pt>
              </c:numCache>
            </c:numRef>
          </c:val>
          <c:smooth val="0"/>
          <c:extLst>
            <c:ext xmlns:c16="http://schemas.microsoft.com/office/drawing/2014/chart" uri="{C3380CC4-5D6E-409C-BE32-E72D297353CC}">
              <c16:uniqueId val="{00000001-9B5F-F14A-9E1F-7EBBDB12C822}"/>
            </c:ext>
          </c:extLst>
        </c:ser>
        <c:ser>
          <c:idx val="2"/>
          <c:order val="2"/>
          <c:tx>
            <c:strRef>
              <c:f>DataF7!$H$2</c:f>
              <c:strCache>
                <c:ptCount val="1"/>
                <c:pt idx="0">
                  <c:v>Saez-Zucman aggregate</c:v>
                </c:pt>
              </c:strCache>
            </c:strRef>
          </c:tx>
          <c:spPr>
            <a:ln w="28575" cap="rnd">
              <a:solidFill>
                <a:schemeClr val="tx1"/>
              </a:solidFill>
              <a:round/>
            </a:ln>
            <a:effectLst/>
          </c:spPr>
          <c:marker>
            <c:symbol val="none"/>
          </c:marker>
          <c:cat>
            <c:numRef>
              <c:f>DataF7!$A$8:$A$29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DataF7!$H$8:$H$29</c:f>
              <c:numCache>
                <c:formatCode>0.0%</c:formatCode>
                <c:ptCount val="22"/>
                <c:pt idx="0">
                  <c:v>4.6126278342386459E-2</c:v>
                </c:pt>
                <c:pt idx="1">
                  <c:v>4.6003547139199512E-2</c:v>
                </c:pt>
                <c:pt idx="2">
                  <c:v>4.5672843673268175E-2</c:v>
                </c:pt>
                <c:pt idx="3">
                  <c:v>4.6427718870299707E-2</c:v>
                </c:pt>
                <c:pt idx="4">
                  <c:v>4.6181977210259975E-2</c:v>
                </c:pt>
                <c:pt idx="5">
                  <c:v>5.1982841535137637E-2</c:v>
                </c:pt>
                <c:pt idx="6">
                  <c:v>4.8668062077919128E-2</c:v>
                </c:pt>
                <c:pt idx="7">
                  <c:v>3.4651226056484685E-2</c:v>
                </c:pt>
                <c:pt idx="8">
                  <c:v>2.6980989012962094E-2</c:v>
                </c:pt>
                <c:pt idx="9">
                  <c:v>2.4420700265245229E-2</c:v>
                </c:pt>
                <c:pt idx="10">
                  <c:v>2.9118146756658969E-2</c:v>
                </c:pt>
                <c:pt idx="11">
                  <c:v>3.8552983915818448E-2</c:v>
                </c:pt>
                <c:pt idx="12">
                  <c:v>4.1843494156119203E-2</c:v>
                </c:pt>
                <c:pt idx="13">
                  <c:v>2.9836162832264201E-2</c:v>
                </c:pt>
                <c:pt idx="14">
                  <c:v>2.1228342747516175E-2</c:v>
                </c:pt>
                <c:pt idx="15">
                  <c:v>1.7131072266941945E-2</c:v>
                </c:pt>
                <c:pt idx="16">
                  <c:v>1.4077282378106664E-2</c:v>
                </c:pt>
                <c:pt idx="17">
                  <c:v>1.2892817512671849E-2</c:v>
                </c:pt>
                <c:pt idx="18">
                  <c:v>1.166286672534462E-2</c:v>
                </c:pt>
                <c:pt idx="19">
                  <c:v>1.1281033255876852E-2</c:v>
                </c:pt>
                <c:pt idx="20">
                  <c:v>1.1110180140957377E-2</c:v>
                </c:pt>
                <c:pt idx="21">
                  <c:v>1.0861006155906395E-2</c:v>
                </c:pt>
              </c:numCache>
            </c:numRef>
          </c:val>
          <c:smooth val="0"/>
          <c:extLst>
            <c:ext xmlns:c16="http://schemas.microsoft.com/office/drawing/2014/chart" uri="{C3380CC4-5D6E-409C-BE32-E72D297353CC}">
              <c16:uniqueId val="{00000002-9B5F-F14A-9E1F-7EBBDB12C822}"/>
            </c:ext>
          </c:extLst>
        </c:ser>
        <c:dLbls>
          <c:showLegendKey val="0"/>
          <c:showVal val="0"/>
          <c:showCatName val="0"/>
          <c:showSerName val="0"/>
          <c:showPercent val="0"/>
          <c:showBubbleSize val="0"/>
        </c:dLbls>
        <c:marker val="1"/>
        <c:smooth val="0"/>
        <c:axId val="1785729928"/>
        <c:axId val="-2037370392"/>
      </c:lineChart>
      <c:catAx>
        <c:axId val="1785729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2037370392"/>
        <c:crosses val="autoZero"/>
        <c:auto val="1"/>
        <c:lblAlgn val="ctr"/>
        <c:lblOffset val="100"/>
        <c:noMultiLvlLbl val="0"/>
      </c:catAx>
      <c:valAx>
        <c:axId val="-2037370392"/>
        <c:scaling>
          <c:orientation val="minMax"/>
          <c:max val="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785729928"/>
        <c:crosses val="autoZero"/>
        <c:crossBetween val="between"/>
      </c:valAx>
      <c:spPr>
        <a:noFill/>
        <a:ln>
          <a:noFill/>
        </a:ln>
        <a:effectLst/>
      </c:spPr>
    </c:plotArea>
    <c:legend>
      <c:legendPos val="b"/>
      <c:layout>
        <c:manualLayout>
          <c:xMode val="edge"/>
          <c:yMode val="edge"/>
          <c:x val="0.187370849359077"/>
          <c:y val="5.5479047469182197E-2"/>
          <c:w val="0.80883029895746905"/>
          <c:h val="0.13033549624379001"/>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a:ea typeface="+mn-ea"/>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Interest rate on Apple's fixed-income portfolio</a:t>
            </a:r>
          </a:p>
        </c:rich>
      </c:tx>
      <c:layout>
        <c:manualLayout>
          <c:xMode val="edge"/>
          <c:yMode val="edge"/>
          <c:x val="0.25202954545851902"/>
          <c:y val="0"/>
        </c:manualLayout>
      </c:layout>
      <c:overlay val="0"/>
    </c:title>
    <c:autoTitleDeleted val="0"/>
    <c:plotArea>
      <c:layout>
        <c:manualLayout>
          <c:layoutTarget val="inner"/>
          <c:xMode val="edge"/>
          <c:yMode val="edge"/>
          <c:x val="9.08576115485564E-2"/>
          <c:y val="7.3252395174741095E-2"/>
          <c:w val="0.85914238845144297"/>
          <c:h val="0.79638027044437198"/>
        </c:manualLayout>
      </c:layout>
      <c:lineChart>
        <c:grouping val="standard"/>
        <c:varyColors val="0"/>
        <c:ser>
          <c:idx val="1"/>
          <c:order val="0"/>
          <c:tx>
            <c:strRef>
              <c:f>DataF8!$E$2</c:f>
              <c:strCache>
                <c:ptCount val="1"/>
                <c:pt idx="0">
                  <c:v>Moody's Aaa</c:v>
                </c:pt>
              </c:strCache>
            </c:strRef>
          </c:tx>
          <c:spPr>
            <a:ln w="28575" cap="rnd">
              <a:solidFill>
                <a:srgbClr val="FF0000"/>
              </a:solidFill>
              <a:round/>
            </a:ln>
            <a:effectLst/>
          </c:spPr>
          <c:marker>
            <c:symbol val="diamond"/>
            <c:size val="10"/>
            <c:spPr>
              <a:solidFill>
                <a:srgbClr val="FF0000"/>
              </a:solidFill>
              <a:effectLst/>
            </c:spPr>
          </c:marker>
          <c:cat>
            <c:numRef>
              <c:f>DataF8!$A$4:$A$20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DataF8!$E$4:$E$20</c:f>
              <c:numCache>
                <c:formatCode>0.0%</c:formatCode>
                <c:ptCount val="17"/>
                <c:pt idx="0">
                  <c:v>7.6200000000000004E-2</c:v>
                </c:pt>
                <c:pt idx="1">
                  <c:v>7.0800000000000002E-2</c:v>
                </c:pt>
                <c:pt idx="2">
                  <c:v>6.4899999999999999E-2</c:v>
                </c:pt>
                <c:pt idx="3">
                  <c:v>5.6600000000000004E-2</c:v>
                </c:pt>
                <c:pt idx="4">
                  <c:v>5.6299999999999996E-2</c:v>
                </c:pt>
                <c:pt idx="5">
                  <c:v>5.2300000000000006E-2</c:v>
                </c:pt>
                <c:pt idx="6">
                  <c:v>5.5899999999999998E-2</c:v>
                </c:pt>
                <c:pt idx="7">
                  <c:v>5.5599999999999997E-2</c:v>
                </c:pt>
                <c:pt idx="8">
                  <c:v>5.6299999999999996E-2</c:v>
                </c:pt>
                <c:pt idx="9">
                  <c:v>5.3099999999999994E-2</c:v>
                </c:pt>
                <c:pt idx="10">
                  <c:v>4.940992063492064E-2</c:v>
                </c:pt>
                <c:pt idx="11">
                  <c:v>4.6381199999999997E-2</c:v>
                </c:pt>
                <c:pt idx="12">
                  <c:v>3.6724800000000002E-2</c:v>
                </c:pt>
                <c:pt idx="13">
                  <c:v>4.2342399999999995E-2</c:v>
                </c:pt>
                <c:pt idx="14">
                  <c:v>4.1603199999999993E-2</c:v>
                </c:pt>
                <c:pt idx="15">
                  <c:v>3.8888047808764939E-2</c:v>
                </c:pt>
                <c:pt idx="16">
                  <c:v>3.6599599999999996E-2</c:v>
                </c:pt>
              </c:numCache>
            </c:numRef>
          </c:val>
          <c:smooth val="0"/>
          <c:extLst>
            <c:ext xmlns:c16="http://schemas.microsoft.com/office/drawing/2014/chart" uri="{C3380CC4-5D6E-409C-BE32-E72D297353CC}">
              <c16:uniqueId val="{00000000-BD87-E148-8A11-19F5F400D41A}"/>
            </c:ext>
          </c:extLst>
        </c:ser>
        <c:ser>
          <c:idx val="0"/>
          <c:order val="1"/>
          <c:tx>
            <c:strRef>
              <c:f>DataF8!$D$2</c:f>
              <c:strCache>
                <c:ptCount val="1"/>
                <c:pt idx="0">
                  <c:v>Interest rate on Apple's fixed-income portfolio</c:v>
                </c:pt>
              </c:strCache>
            </c:strRef>
          </c:tx>
          <c:spPr>
            <a:ln w="28575" cap="rnd">
              <a:solidFill>
                <a:srgbClr val="0000FF"/>
              </a:solidFill>
              <a:round/>
            </a:ln>
            <a:effectLst/>
          </c:spPr>
          <c:marker>
            <c:symbol val="circle"/>
            <c:size val="8"/>
            <c:spPr>
              <a:solidFill>
                <a:srgbClr val="0000FF"/>
              </a:solidFill>
              <a:ln>
                <a:solidFill>
                  <a:srgbClr val="0000FF"/>
                </a:solidFill>
              </a:ln>
            </c:spPr>
          </c:marker>
          <c:cat>
            <c:numRef>
              <c:f>DataF8!$A$4:$A$20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DataF8!$D$4:$D$20</c:f>
              <c:numCache>
                <c:formatCode>0.0%</c:formatCode>
                <c:ptCount val="17"/>
                <c:pt idx="0">
                  <c:v>5.2148000993295252E-2</c:v>
                </c:pt>
                <c:pt idx="1">
                  <c:v>5.0276752767527674E-2</c:v>
                </c:pt>
                <c:pt idx="2">
                  <c:v>2.7207747290753977E-2</c:v>
                </c:pt>
                <c:pt idx="3">
                  <c:v>1.5095165171734853E-2</c:v>
                </c:pt>
                <c:pt idx="4">
                  <c:v>1.171003037289128E-2</c:v>
                </c:pt>
                <c:pt idx="5">
                  <c:v>2.2152281806076746E-2</c:v>
                </c:pt>
                <c:pt idx="6">
                  <c:v>3.8971315529179033E-2</c:v>
                </c:pt>
                <c:pt idx="7">
                  <c:v>4.2051215390614849E-2</c:v>
                </c:pt>
                <c:pt idx="8">
                  <c:v>2.6663944467129445E-2</c:v>
                </c:pt>
                <c:pt idx="9">
                  <c:v>1.197340550717816E-2</c:v>
                </c:pt>
                <c:pt idx="10">
                  <c:v>6.0967242359491088E-3</c:v>
                </c:pt>
                <c:pt idx="11">
                  <c:v>6.3626333210739247E-3</c:v>
                </c:pt>
                <c:pt idx="12">
                  <c:v>8.9731218711598254E-3</c:v>
                </c:pt>
                <c:pt idx="13">
                  <c:v>1.1011099679070054E-2</c:v>
                </c:pt>
                <c:pt idx="14">
                  <c:v>1.156281604493716E-2</c:v>
                </c:pt>
                <c:pt idx="15">
                  <c:v>1.4202639230597182E-2</c:v>
                </c:pt>
                <c:pt idx="16">
                  <c:v>1.683187069890776E-2</c:v>
                </c:pt>
              </c:numCache>
            </c:numRef>
          </c:val>
          <c:smooth val="0"/>
          <c:extLst>
            <c:ext xmlns:c16="http://schemas.microsoft.com/office/drawing/2014/chart" uri="{C3380CC4-5D6E-409C-BE32-E72D297353CC}">
              <c16:uniqueId val="{00000001-BD87-E148-8A11-19F5F400D41A}"/>
            </c:ext>
          </c:extLst>
        </c:ser>
        <c:ser>
          <c:idx val="2"/>
          <c:order val="2"/>
          <c:tx>
            <c:strRef>
              <c:f>DataF8!$F$2</c:f>
              <c:strCache>
                <c:ptCount val="1"/>
                <c:pt idx="0">
                  <c:v>Saez-Zucman aggregate interest rate</c:v>
                </c:pt>
              </c:strCache>
            </c:strRef>
          </c:tx>
          <c:spPr>
            <a:ln w="28575" cap="rnd">
              <a:solidFill>
                <a:schemeClr val="tx1"/>
              </a:solidFill>
              <a:round/>
            </a:ln>
            <a:effectLst/>
          </c:spPr>
          <c:marker>
            <c:symbol val="none"/>
          </c:marker>
          <c:cat>
            <c:numRef>
              <c:f>DataF8!$A$4:$A$20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DataF8!$F$4:$F$20</c:f>
              <c:numCache>
                <c:formatCode>0.0%</c:formatCode>
                <c:ptCount val="17"/>
                <c:pt idx="0">
                  <c:v>5.1982841535137637E-2</c:v>
                </c:pt>
                <c:pt idx="1">
                  <c:v>4.8668062077919128E-2</c:v>
                </c:pt>
                <c:pt idx="2">
                  <c:v>3.4651226056484685E-2</c:v>
                </c:pt>
                <c:pt idx="3">
                  <c:v>2.6980989012962094E-2</c:v>
                </c:pt>
                <c:pt idx="4">
                  <c:v>2.4420700265245229E-2</c:v>
                </c:pt>
                <c:pt idx="5">
                  <c:v>2.9118146756658969E-2</c:v>
                </c:pt>
                <c:pt idx="6">
                  <c:v>3.8552983915818448E-2</c:v>
                </c:pt>
                <c:pt idx="7">
                  <c:v>4.1843494156119203E-2</c:v>
                </c:pt>
                <c:pt idx="8">
                  <c:v>2.9836162832264201E-2</c:v>
                </c:pt>
                <c:pt idx="9">
                  <c:v>2.1228342747516175E-2</c:v>
                </c:pt>
                <c:pt idx="10">
                  <c:v>1.7131072266941945E-2</c:v>
                </c:pt>
                <c:pt idx="11">
                  <c:v>1.4077282378106664E-2</c:v>
                </c:pt>
                <c:pt idx="12">
                  <c:v>1.2892817512671849E-2</c:v>
                </c:pt>
                <c:pt idx="13">
                  <c:v>1.166286672534462E-2</c:v>
                </c:pt>
                <c:pt idx="14">
                  <c:v>1.1281033255876852E-2</c:v>
                </c:pt>
                <c:pt idx="15">
                  <c:v>1.1110180140957377E-2</c:v>
                </c:pt>
                <c:pt idx="16">
                  <c:v>1.0861006155906395E-2</c:v>
                </c:pt>
              </c:numCache>
            </c:numRef>
          </c:val>
          <c:smooth val="0"/>
          <c:extLst>
            <c:ext xmlns:c16="http://schemas.microsoft.com/office/drawing/2014/chart" uri="{C3380CC4-5D6E-409C-BE32-E72D297353CC}">
              <c16:uniqueId val="{00000002-BD87-E148-8A11-19F5F400D41A}"/>
            </c:ext>
          </c:extLst>
        </c:ser>
        <c:dLbls>
          <c:showLegendKey val="0"/>
          <c:showVal val="0"/>
          <c:showCatName val="0"/>
          <c:showSerName val="0"/>
          <c:showPercent val="0"/>
          <c:showBubbleSize val="0"/>
        </c:dLbls>
        <c:marker val="1"/>
        <c:smooth val="0"/>
        <c:axId val="1806746168"/>
        <c:axId val="1807175672"/>
      </c:lineChart>
      <c:catAx>
        <c:axId val="180674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7175672"/>
        <c:crosses val="autoZero"/>
        <c:auto val="1"/>
        <c:lblAlgn val="ctr"/>
        <c:lblOffset val="100"/>
        <c:noMultiLvlLbl val="0"/>
      </c:catAx>
      <c:valAx>
        <c:axId val="1807175672"/>
        <c:scaling>
          <c:orientation val="minMax"/>
          <c:max val="0.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6746168"/>
        <c:crosses val="autoZero"/>
        <c:crossBetween val="between"/>
      </c:valAx>
      <c:spPr>
        <a:noFill/>
        <a:ln>
          <a:noFill/>
        </a:ln>
        <a:effectLst/>
      </c:spPr>
    </c:plotArea>
    <c:legend>
      <c:legendPos val="b"/>
      <c:layout>
        <c:manualLayout>
          <c:xMode val="edge"/>
          <c:yMode val="edge"/>
          <c:x val="0.30728489172823897"/>
          <c:y val="6.4186913311824204E-2"/>
          <c:w val="0.61933650360866999"/>
          <c:h val="0.19564449006360499"/>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a:ea typeface="+mn-ea"/>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Interest rate on Microsoft's fixed-income portfolio</a:t>
            </a:r>
          </a:p>
        </c:rich>
      </c:tx>
      <c:layout>
        <c:manualLayout>
          <c:xMode val="edge"/>
          <c:yMode val="edge"/>
          <c:x val="0.25202954545851902"/>
          <c:y val="0"/>
        </c:manualLayout>
      </c:layout>
      <c:overlay val="0"/>
    </c:title>
    <c:autoTitleDeleted val="0"/>
    <c:plotArea>
      <c:layout>
        <c:manualLayout>
          <c:layoutTarget val="inner"/>
          <c:xMode val="edge"/>
          <c:yMode val="edge"/>
          <c:x val="9.08576115485564E-2"/>
          <c:y val="7.3252395174741095E-2"/>
          <c:w val="0.85914238845144297"/>
          <c:h val="0.79638027044437198"/>
        </c:manualLayout>
      </c:layout>
      <c:lineChart>
        <c:grouping val="standard"/>
        <c:varyColors val="0"/>
        <c:ser>
          <c:idx val="1"/>
          <c:order val="0"/>
          <c:tx>
            <c:strRef>
              <c:f>DataF8!$AA$2</c:f>
              <c:strCache>
                <c:ptCount val="1"/>
                <c:pt idx="0">
                  <c:v>Moody's Aaa</c:v>
                </c:pt>
              </c:strCache>
            </c:strRef>
          </c:tx>
          <c:spPr>
            <a:ln w="28575" cap="rnd">
              <a:solidFill>
                <a:srgbClr val="FF0000"/>
              </a:solidFill>
              <a:round/>
            </a:ln>
            <a:effectLst/>
          </c:spPr>
          <c:marker>
            <c:symbol val="diamond"/>
            <c:size val="10"/>
            <c:spPr>
              <a:solidFill>
                <a:srgbClr val="FF0000"/>
              </a:solidFill>
              <a:effectLst/>
            </c:spPr>
          </c:marker>
          <c:cat>
            <c:numRef>
              <c:f>DataF8!$W$4:$W$20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DataF8!$AA$4:$AA$20</c:f>
              <c:numCache>
                <c:formatCode>0.0%</c:formatCode>
                <c:ptCount val="17"/>
                <c:pt idx="0">
                  <c:v>7.6200000000000004E-2</c:v>
                </c:pt>
                <c:pt idx="1">
                  <c:v>7.0800000000000002E-2</c:v>
                </c:pt>
                <c:pt idx="2">
                  <c:v>6.4899999999999999E-2</c:v>
                </c:pt>
                <c:pt idx="3">
                  <c:v>5.6600000000000004E-2</c:v>
                </c:pt>
                <c:pt idx="4">
                  <c:v>5.6299999999999996E-2</c:v>
                </c:pt>
                <c:pt idx="5">
                  <c:v>5.2300000000000006E-2</c:v>
                </c:pt>
                <c:pt idx="6">
                  <c:v>5.5899999999999998E-2</c:v>
                </c:pt>
                <c:pt idx="7">
                  <c:v>5.5599999999999997E-2</c:v>
                </c:pt>
                <c:pt idx="8">
                  <c:v>5.6299999999999996E-2</c:v>
                </c:pt>
                <c:pt idx="9">
                  <c:v>5.3099999999999994E-2</c:v>
                </c:pt>
                <c:pt idx="10">
                  <c:v>4.940992063492064E-2</c:v>
                </c:pt>
                <c:pt idx="11">
                  <c:v>4.6381199999999997E-2</c:v>
                </c:pt>
                <c:pt idx="12">
                  <c:v>3.6724800000000002E-2</c:v>
                </c:pt>
                <c:pt idx="13">
                  <c:v>4.2342399999999995E-2</c:v>
                </c:pt>
                <c:pt idx="14">
                  <c:v>4.1603199999999993E-2</c:v>
                </c:pt>
                <c:pt idx="15">
                  <c:v>3.8888047808764939E-2</c:v>
                </c:pt>
                <c:pt idx="16">
                  <c:v>3.6599599999999996E-2</c:v>
                </c:pt>
              </c:numCache>
            </c:numRef>
          </c:val>
          <c:smooth val="0"/>
          <c:extLst>
            <c:ext xmlns:c16="http://schemas.microsoft.com/office/drawing/2014/chart" uri="{C3380CC4-5D6E-409C-BE32-E72D297353CC}">
              <c16:uniqueId val="{00000000-CD4A-AB43-A8B7-B89D8D04929F}"/>
            </c:ext>
          </c:extLst>
        </c:ser>
        <c:ser>
          <c:idx val="0"/>
          <c:order val="1"/>
          <c:tx>
            <c:strRef>
              <c:f>DataF8!$Z$2</c:f>
              <c:strCache>
                <c:ptCount val="1"/>
                <c:pt idx="0">
                  <c:v>Interest rate on Microsoft's fixed-income portfolio</c:v>
                </c:pt>
              </c:strCache>
            </c:strRef>
          </c:tx>
          <c:spPr>
            <a:ln w="28575" cap="rnd">
              <a:solidFill>
                <a:srgbClr val="0000FF"/>
              </a:solidFill>
              <a:round/>
            </a:ln>
            <a:effectLst/>
          </c:spPr>
          <c:marker>
            <c:symbol val="circle"/>
            <c:size val="8"/>
            <c:spPr>
              <a:solidFill>
                <a:srgbClr val="0000FF"/>
              </a:solidFill>
              <a:ln>
                <a:solidFill>
                  <a:srgbClr val="0000FF"/>
                </a:solidFill>
              </a:ln>
            </c:spPr>
          </c:marker>
          <c:cat>
            <c:numRef>
              <c:f>DataF8!$W$4:$W$20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DataF8!$Z$4:$Z$20</c:f>
              <c:numCache>
                <c:formatCode>0.0%</c:formatCode>
                <c:ptCount val="17"/>
                <c:pt idx="0">
                  <c:v>3.8387438589731239E-2</c:v>
                </c:pt>
                <c:pt idx="1">
                  <c:v>4.7768960013991828E-2</c:v>
                </c:pt>
                <c:pt idx="2">
                  <c:v>4.0099918626875834E-2</c:v>
                </c:pt>
                <c:pt idx="3">
                  <c:v>3.1192221868026778E-2</c:v>
                </c:pt>
                <c:pt idx="4">
                  <c:v>2.5988297024807008E-2</c:v>
                </c:pt>
                <c:pt idx="5">
                  <c:v>2.994564660034868E-2</c:v>
                </c:pt>
                <c:pt idx="6">
                  <c:v>3.479823934736017E-2</c:v>
                </c:pt>
                <c:pt idx="7">
                  <c:v>3.9340252922930086E-2</c:v>
                </c:pt>
                <c:pt idx="8">
                  <c:v>2.9355371900826446E-2</c:v>
                </c:pt>
                <c:pt idx="9">
                  <c:v>2.045079714128642E-2</c:v>
                </c:pt>
                <c:pt idx="10">
                  <c:v>1.8925957523236496E-2</c:v>
                </c:pt>
                <c:pt idx="11">
                  <c:v>1.4142715715699986E-2</c:v>
                </c:pt>
                <c:pt idx="12">
                  <c:v>1.0986596352450011E-2</c:v>
                </c:pt>
                <c:pt idx="13">
                  <c:v>7.7049143013224689E-3</c:v>
                </c:pt>
                <c:pt idx="14">
                  <c:v>8.8030626283572277E-3</c:v>
                </c:pt>
                <c:pt idx="15">
                  <c:v>7.0547711804308392E-3</c:v>
                </c:pt>
                <c:pt idx="16">
                  <c:v>7.3016309401557353E-3</c:v>
                </c:pt>
              </c:numCache>
            </c:numRef>
          </c:val>
          <c:smooth val="0"/>
          <c:extLst>
            <c:ext xmlns:c16="http://schemas.microsoft.com/office/drawing/2014/chart" uri="{C3380CC4-5D6E-409C-BE32-E72D297353CC}">
              <c16:uniqueId val="{00000001-CD4A-AB43-A8B7-B89D8D04929F}"/>
            </c:ext>
          </c:extLst>
        </c:ser>
        <c:ser>
          <c:idx val="2"/>
          <c:order val="2"/>
          <c:tx>
            <c:strRef>
              <c:f>DataF8!$AB$2</c:f>
              <c:strCache>
                <c:ptCount val="1"/>
                <c:pt idx="0">
                  <c:v>Saez-Zucman aggregate interest rate</c:v>
                </c:pt>
              </c:strCache>
            </c:strRef>
          </c:tx>
          <c:spPr>
            <a:ln w="28575" cap="rnd">
              <a:solidFill>
                <a:schemeClr val="tx1"/>
              </a:solidFill>
              <a:round/>
            </a:ln>
            <a:effectLst/>
          </c:spPr>
          <c:marker>
            <c:symbol val="none"/>
          </c:marker>
          <c:cat>
            <c:numRef>
              <c:f>DataF8!$W$4:$W$20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DataF8!$AB$4:$AB$20</c:f>
              <c:numCache>
                <c:formatCode>0.0%</c:formatCode>
                <c:ptCount val="17"/>
                <c:pt idx="0">
                  <c:v>5.1982841535137637E-2</c:v>
                </c:pt>
                <c:pt idx="1">
                  <c:v>4.8668062077919128E-2</c:v>
                </c:pt>
                <c:pt idx="2">
                  <c:v>3.4651226056484685E-2</c:v>
                </c:pt>
                <c:pt idx="3">
                  <c:v>2.6980989012962094E-2</c:v>
                </c:pt>
                <c:pt idx="4">
                  <c:v>2.4420700265245229E-2</c:v>
                </c:pt>
                <c:pt idx="5">
                  <c:v>2.9118146756658969E-2</c:v>
                </c:pt>
                <c:pt idx="6">
                  <c:v>3.8552983915818448E-2</c:v>
                </c:pt>
                <c:pt idx="7">
                  <c:v>4.1843494156119203E-2</c:v>
                </c:pt>
                <c:pt idx="8">
                  <c:v>2.9836162832264201E-2</c:v>
                </c:pt>
                <c:pt idx="9">
                  <c:v>2.1228342747516175E-2</c:v>
                </c:pt>
                <c:pt idx="10">
                  <c:v>1.7131072266941945E-2</c:v>
                </c:pt>
                <c:pt idx="11">
                  <c:v>1.4077282378106664E-2</c:v>
                </c:pt>
                <c:pt idx="12">
                  <c:v>1.2892817512671849E-2</c:v>
                </c:pt>
                <c:pt idx="13">
                  <c:v>1.166286672534462E-2</c:v>
                </c:pt>
                <c:pt idx="14">
                  <c:v>1.1281033255876852E-2</c:v>
                </c:pt>
                <c:pt idx="15">
                  <c:v>1.1110180140957377E-2</c:v>
                </c:pt>
                <c:pt idx="16">
                  <c:v>1.0861006155906395E-2</c:v>
                </c:pt>
              </c:numCache>
            </c:numRef>
          </c:val>
          <c:smooth val="0"/>
          <c:extLst>
            <c:ext xmlns:c16="http://schemas.microsoft.com/office/drawing/2014/chart" uri="{C3380CC4-5D6E-409C-BE32-E72D297353CC}">
              <c16:uniqueId val="{00000002-CD4A-AB43-A8B7-B89D8D04929F}"/>
            </c:ext>
          </c:extLst>
        </c:ser>
        <c:dLbls>
          <c:showLegendKey val="0"/>
          <c:showVal val="0"/>
          <c:showCatName val="0"/>
          <c:showSerName val="0"/>
          <c:showPercent val="0"/>
          <c:showBubbleSize val="0"/>
        </c:dLbls>
        <c:marker val="1"/>
        <c:smooth val="0"/>
        <c:axId val="-1992363064"/>
        <c:axId val="1806136888"/>
      </c:lineChart>
      <c:catAx>
        <c:axId val="-199236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6136888"/>
        <c:crosses val="autoZero"/>
        <c:auto val="1"/>
        <c:lblAlgn val="ctr"/>
        <c:lblOffset val="100"/>
        <c:noMultiLvlLbl val="0"/>
      </c:catAx>
      <c:valAx>
        <c:axId val="1806136888"/>
        <c:scaling>
          <c:orientation val="minMax"/>
          <c:max val="0.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992363064"/>
        <c:crosses val="autoZero"/>
        <c:crossBetween val="between"/>
      </c:valAx>
      <c:spPr>
        <a:noFill/>
        <a:ln>
          <a:noFill/>
        </a:ln>
        <a:effectLst/>
      </c:spPr>
    </c:plotArea>
    <c:legend>
      <c:legendPos val="b"/>
      <c:layout>
        <c:manualLayout>
          <c:xMode val="edge"/>
          <c:yMode val="edge"/>
          <c:x val="0.30728489172823897"/>
          <c:y val="6.4186913311824204E-2"/>
          <c:w val="0.61933650360866999"/>
          <c:h val="0.19564449006360499"/>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a:ea typeface="+mn-ea"/>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Interest rate on Alphabet's fixed-income portfolio</a:t>
            </a:r>
          </a:p>
        </c:rich>
      </c:tx>
      <c:layout>
        <c:manualLayout>
          <c:xMode val="edge"/>
          <c:yMode val="edge"/>
          <c:x val="0.25202954545851902"/>
          <c:y val="0"/>
        </c:manualLayout>
      </c:layout>
      <c:overlay val="0"/>
    </c:title>
    <c:autoTitleDeleted val="0"/>
    <c:plotArea>
      <c:layout>
        <c:manualLayout>
          <c:layoutTarget val="inner"/>
          <c:xMode val="edge"/>
          <c:yMode val="edge"/>
          <c:x val="9.08576115485564E-2"/>
          <c:y val="7.3252395174741095E-2"/>
          <c:w val="0.85914238845144297"/>
          <c:h val="0.79638027044437198"/>
        </c:manualLayout>
      </c:layout>
      <c:lineChart>
        <c:grouping val="standard"/>
        <c:varyColors val="0"/>
        <c:ser>
          <c:idx val="1"/>
          <c:order val="0"/>
          <c:tx>
            <c:strRef>
              <c:f>DataF8!$M$2</c:f>
              <c:strCache>
                <c:ptCount val="1"/>
                <c:pt idx="0">
                  <c:v>Moody's Aaa</c:v>
                </c:pt>
              </c:strCache>
            </c:strRef>
          </c:tx>
          <c:spPr>
            <a:ln w="28575" cap="rnd">
              <a:solidFill>
                <a:srgbClr val="FF0000"/>
              </a:solidFill>
              <a:round/>
            </a:ln>
            <a:effectLst/>
          </c:spPr>
          <c:marker>
            <c:symbol val="diamond"/>
            <c:size val="10"/>
            <c:spPr>
              <a:solidFill>
                <a:srgbClr val="FF0000"/>
              </a:solidFill>
              <a:effectLst/>
            </c:spPr>
          </c:marker>
          <c:cat>
            <c:numRef>
              <c:f>DataF8!$I$8:$I$20</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DataF8!$M$8:$M$20</c:f>
              <c:numCache>
                <c:formatCode>0%</c:formatCode>
                <c:ptCount val="13"/>
                <c:pt idx="0">
                  <c:v>5.6299999999999996E-2</c:v>
                </c:pt>
                <c:pt idx="1">
                  <c:v>5.2300000000000006E-2</c:v>
                </c:pt>
                <c:pt idx="2">
                  <c:v>5.5899999999999998E-2</c:v>
                </c:pt>
                <c:pt idx="3">
                  <c:v>5.5599999999999997E-2</c:v>
                </c:pt>
                <c:pt idx="4">
                  <c:v>5.6299999999999996E-2</c:v>
                </c:pt>
                <c:pt idx="5">
                  <c:v>5.3099999999999994E-2</c:v>
                </c:pt>
                <c:pt idx="6">
                  <c:v>4.940992063492064E-2</c:v>
                </c:pt>
                <c:pt idx="7">
                  <c:v>4.6381199999999997E-2</c:v>
                </c:pt>
                <c:pt idx="8">
                  <c:v>3.6724800000000002E-2</c:v>
                </c:pt>
                <c:pt idx="9">
                  <c:v>4.2342399999999995E-2</c:v>
                </c:pt>
                <c:pt idx="10">
                  <c:v>4.1603199999999993E-2</c:v>
                </c:pt>
                <c:pt idx="11">
                  <c:v>3.8888047808764939E-2</c:v>
                </c:pt>
                <c:pt idx="12">
                  <c:v>3.6599599999999996E-2</c:v>
                </c:pt>
              </c:numCache>
            </c:numRef>
          </c:val>
          <c:smooth val="0"/>
          <c:extLst>
            <c:ext xmlns:c16="http://schemas.microsoft.com/office/drawing/2014/chart" uri="{C3380CC4-5D6E-409C-BE32-E72D297353CC}">
              <c16:uniqueId val="{00000000-074C-BC42-9E5D-59D6113CA1CF}"/>
            </c:ext>
          </c:extLst>
        </c:ser>
        <c:ser>
          <c:idx val="0"/>
          <c:order val="1"/>
          <c:tx>
            <c:strRef>
              <c:f>DataF8!$L$2</c:f>
              <c:strCache>
                <c:ptCount val="1"/>
                <c:pt idx="0">
                  <c:v>Interest rate on Alphabet's fixed income portfolio</c:v>
                </c:pt>
              </c:strCache>
            </c:strRef>
          </c:tx>
          <c:spPr>
            <a:ln w="28575" cap="rnd">
              <a:solidFill>
                <a:srgbClr val="0000FF"/>
              </a:solidFill>
              <a:round/>
            </a:ln>
            <a:effectLst/>
          </c:spPr>
          <c:marker>
            <c:symbol val="circle"/>
            <c:size val="8"/>
            <c:spPr>
              <a:solidFill>
                <a:srgbClr val="0000FF"/>
              </a:solidFill>
              <a:ln>
                <a:solidFill>
                  <a:srgbClr val="0000FF"/>
                </a:solidFill>
              </a:ln>
            </c:spPr>
          </c:marker>
          <c:cat>
            <c:numRef>
              <c:f>DataF8!$I$8:$I$20</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DataF8!$L$8:$L$20</c:f>
              <c:numCache>
                <c:formatCode>0.0%</c:formatCode>
                <c:ptCount val="13"/>
                <c:pt idx="0">
                  <c:v>7.4629200721943786E-3</c:v>
                </c:pt>
                <c:pt idx="1">
                  <c:v>1.5065257634584078E-2</c:v>
                </c:pt>
                <c:pt idx="2">
                  <c:v>3.356719687693669E-2</c:v>
                </c:pt>
                <c:pt idx="3">
                  <c:v>3.660124174123415E-2</c:v>
                </c:pt>
                <c:pt idx="4">
                  <c:v>2.4451363047695115E-2</c:v>
                </c:pt>
                <c:pt idx="5">
                  <c:v>9.331084527817406E-3</c:v>
                </c:pt>
                <c:pt idx="6">
                  <c:v>1.6310778072004057E-2</c:v>
                </c:pt>
                <c:pt idx="7">
                  <c:v>1.7879161528976575E-2</c:v>
                </c:pt>
                <c:pt idx="8">
                  <c:v>1.4659922691010772E-2</c:v>
                </c:pt>
                <c:pt idx="9">
                  <c:v>1.3145115375598647E-2</c:v>
                </c:pt>
                <c:pt idx="10">
                  <c:v>1.105201558541608E-2</c:v>
                </c:pt>
                <c:pt idx="11">
                  <c:v>1.2810155799192152E-2</c:v>
                </c:pt>
                <c:pt idx="12">
                  <c:v>1.3479024648937698E-2</c:v>
                </c:pt>
              </c:numCache>
            </c:numRef>
          </c:val>
          <c:smooth val="0"/>
          <c:extLst>
            <c:ext xmlns:c16="http://schemas.microsoft.com/office/drawing/2014/chart" uri="{C3380CC4-5D6E-409C-BE32-E72D297353CC}">
              <c16:uniqueId val="{00000001-074C-BC42-9E5D-59D6113CA1CF}"/>
            </c:ext>
          </c:extLst>
        </c:ser>
        <c:ser>
          <c:idx val="2"/>
          <c:order val="2"/>
          <c:tx>
            <c:strRef>
              <c:f>DataF8!$N$2</c:f>
              <c:strCache>
                <c:ptCount val="1"/>
                <c:pt idx="0">
                  <c:v>Saez-Zucman aggregate interest rate</c:v>
                </c:pt>
              </c:strCache>
            </c:strRef>
          </c:tx>
          <c:spPr>
            <a:ln w="28575" cap="rnd">
              <a:solidFill>
                <a:schemeClr val="tx1"/>
              </a:solidFill>
              <a:round/>
            </a:ln>
            <a:effectLst/>
          </c:spPr>
          <c:marker>
            <c:symbol val="none"/>
          </c:marker>
          <c:cat>
            <c:numRef>
              <c:f>DataF8!$I$8:$I$20</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DataF8!$N$8:$N$20</c:f>
              <c:numCache>
                <c:formatCode>0%</c:formatCode>
                <c:ptCount val="13"/>
                <c:pt idx="0">
                  <c:v>2.4420700265245229E-2</c:v>
                </c:pt>
                <c:pt idx="1">
                  <c:v>2.9118146756658969E-2</c:v>
                </c:pt>
                <c:pt idx="2">
                  <c:v>3.8552983915818448E-2</c:v>
                </c:pt>
                <c:pt idx="3">
                  <c:v>4.1843494156119203E-2</c:v>
                </c:pt>
                <c:pt idx="4">
                  <c:v>2.9836162832264201E-2</c:v>
                </c:pt>
                <c:pt idx="5">
                  <c:v>2.1228342747516175E-2</c:v>
                </c:pt>
                <c:pt idx="6">
                  <c:v>1.7131072266941945E-2</c:v>
                </c:pt>
                <c:pt idx="7">
                  <c:v>1.4077282378106664E-2</c:v>
                </c:pt>
                <c:pt idx="8">
                  <c:v>1.2892817512671849E-2</c:v>
                </c:pt>
                <c:pt idx="9">
                  <c:v>1.166286672534462E-2</c:v>
                </c:pt>
                <c:pt idx="10">
                  <c:v>1.1281033255876852E-2</c:v>
                </c:pt>
                <c:pt idx="11">
                  <c:v>1.1110180140957377E-2</c:v>
                </c:pt>
                <c:pt idx="12">
                  <c:v>1.0861006155906395E-2</c:v>
                </c:pt>
              </c:numCache>
            </c:numRef>
          </c:val>
          <c:smooth val="0"/>
          <c:extLst>
            <c:ext xmlns:c16="http://schemas.microsoft.com/office/drawing/2014/chart" uri="{C3380CC4-5D6E-409C-BE32-E72D297353CC}">
              <c16:uniqueId val="{00000002-074C-BC42-9E5D-59D6113CA1CF}"/>
            </c:ext>
          </c:extLst>
        </c:ser>
        <c:dLbls>
          <c:showLegendKey val="0"/>
          <c:showVal val="0"/>
          <c:showCatName val="0"/>
          <c:showSerName val="0"/>
          <c:showPercent val="0"/>
          <c:showBubbleSize val="0"/>
        </c:dLbls>
        <c:marker val="1"/>
        <c:smooth val="0"/>
        <c:axId val="1803883816"/>
        <c:axId val="1805149976"/>
      </c:lineChart>
      <c:catAx>
        <c:axId val="180388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5149976"/>
        <c:crosses val="autoZero"/>
        <c:auto val="1"/>
        <c:lblAlgn val="ctr"/>
        <c:lblOffset val="100"/>
        <c:noMultiLvlLbl val="0"/>
      </c:catAx>
      <c:valAx>
        <c:axId val="1805149976"/>
        <c:scaling>
          <c:orientation val="minMax"/>
          <c:max val="0.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3883816"/>
        <c:crosses val="autoZero"/>
        <c:crossBetween val="between"/>
      </c:valAx>
      <c:spPr>
        <a:noFill/>
        <a:ln>
          <a:noFill/>
        </a:ln>
        <a:effectLst/>
      </c:spPr>
    </c:plotArea>
    <c:legend>
      <c:legendPos val="b"/>
      <c:layout>
        <c:manualLayout>
          <c:xMode val="edge"/>
          <c:yMode val="edge"/>
          <c:x val="0.30728489172823897"/>
          <c:y val="6.4186913311824204E-2"/>
          <c:w val="0.61933650360866999"/>
          <c:h val="0.19564449006360499"/>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a:ea typeface="+mn-ea"/>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t>Top 1% pre-tax income share (equal-split</a:t>
            </a:r>
            <a:r>
              <a:rPr lang="fr-FR" sz="2000" baseline="0"/>
              <a:t> adults)</a:t>
            </a:r>
            <a:endParaRPr lang="fr-FR" sz="2000"/>
          </a:p>
        </c:rich>
      </c:tx>
      <c:layout>
        <c:manualLayout>
          <c:xMode val="edge"/>
          <c:yMode val="edge"/>
          <c:x val="0.21375293088364"/>
          <c:y val="4.3572984749455299E-4"/>
        </c:manualLayout>
      </c:layout>
      <c:overlay val="0"/>
    </c:title>
    <c:autoTitleDeleted val="0"/>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spPr>
            <a:ln w="25400">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DataF2!$A$3:$A$113</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DataF2!$B$3:$B$113</c:f>
              <c:numCache>
                <c:formatCode>General</c:formatCode>
                <c:ptCount val="111"/>
                <c:pt idx="3" formatCode="0.0%">
                  <c:v>0.18835218480515314</c:v>
                </c:pt>
                <c:pt idx="4" formatCode="0.0%">
                  <c:v>0.19327315990834554</c:v>
                </c:pt>
                <c:pt idx="5" formatCode="0.0%">
                  <c:v>0.18702569406720165</c:v>
                </c:pt>
                <c:pt idx="6" formatCode="0.0%">
                  <c:v>0.20635863045401706</c:v>
                </c:pt>
                <c:pt idx="7" formatCode="0.0%">
                  <c:v>0.20136263442645991</c:v>
                </c:pt>
                <c:pt idx="8" formatCode="0.0%">
                  <c:v>0.18951893559985655</c:v>
                </c:pt>
                <c:pt idx="9" formatCode="0.0%">
                  <c:v>0.21007459057269554</c:v>
                </c:pt>
                <c:pt idx="10" formatCode="0.0%">
                  <c:v>0.18402602239174717</c:v>
                </c:pt>
                <c:pt idx="11" formatCode="0.0%">
                  <c:v>0.18099041031887286</c:v>
                </c:pt>
                <c:pt idx="12" formatCode="0.0%">
                  <c:v>0.17626613263747531</c:v>
                </c:pt>
                <c:pt idx="13" formatCode="0.0%">
                  <c:v>0.16885257938925011</c:v>
                </c:pt>
                <c:pt idx="14" formatCode="0.0%">
                  <c:v>0.17605549310994764</c:v>
                </c:pt>
                <c:pt idx="15" formatCode="0.0%">
                  <c:v>0.19947570860664071</c:v>
                </c:pt>
                <c:pt idx="16" formatCode="0.0%">
                  <c:v>0.21214557740825538</c:v>
                </c:pt>
                <c:pt idx="17" formatCode="0.0%">
                  <c:v>0.2032842715404716</c:v>
                </c:pt>
                <c:pt idx="18" formatCode="0.0%">
                  <c:v>0.21389152741289313</c:v>
                </c:pt>
                <c:pt idx="19" formatCode="0.0%">
                  <c:v>0.21163062361182727</c:v>
                </c:pt>
                <c:pt idx="20" formatCode="0.0%">
                  <c:v>0.18087777716676365</c:v>
                </c:pt>
                <c:pt idx="21" formatCode="0.0%">
                  <c:v>0.15032631780090977</c:v>
                </c:pt>
                <c:pt idx="22" formatCode="0.0%">
                  <c:v>0.1391273974228337</c:v>
                </c:pt>
                <c:pt idx="23" formatCode="0.0%">
                  <c:v>0.15156593803209994</c:v>
                </c:pt>
                <c:pt idx="24" formatCode="0.0%">
                  <c:v>0.17151700739952933</c:v>
                </c:pt>
                <c:pt idx="25" formatCode="0.0%">
                  <c:v>0.17361282732280722</c:v>
                </c:pt>
                <c:pt idx="26" formatCode="0.0%">
                  <c:v>0.19243720545539639</c:v>
                </c:pt>
                <c:pt idx="27" formatCode="0.0%">
                  <c:v>0.19041947899912692</c:v>
                </c:pt>
                <c:pt idx="28" formatCode="0.0%">
                  <c:v>0.1719334006072194</c:v>
                </c:pt>
                <c:pt idx="29" formatCode="0.0%">
                  <c:v>0.18481136220024927</c:v>
                </c:pt>
                <c:pt idx="30" formatCode="0.0%">
                  <c:v>0.19305442067419556</c:v>
                </c:pt>
                <c:pt idx="31" formatCode="0.0%">
                  <c:v>0.19486650070173528</c:v>
                </c:pt>
                <c:pt idx="32" formatCode="0.0%">
                  <c:v>0.18493826368831501</c:v>
                </c:pt>
                <c:pt idx="33" formatCode="0.0%">
                  <c:v>0.17183052090929848</c:v>
                </c:pt>
                <c:pt idx="34" formatCode="0.0%">
                  <c:v>0.14836379223715535</c:v>
                </c:pt>
                <c:pt idx="35" formatCode="0.0%">
                  <c:v>0.14279793159629031</c:v>
                </c:pt>
                <c:pt idx="36" formatCode="0.0%">
                  <c:v>0.14156551756813207</c:v>
                </c:pt>
                <c:pt idx="37" formatCode="0.0%">
                  <c:v>0.14574716809862265</c:v>
                </c:pt>
                <c:pt idx="38" formatCode="0.0%">
                  <c:v>0.15765946306209772</c:v>
                </c:pt>
                <c:pt idx="39" formatCode="0.0%">
                  <c:v>0.1517338910703204</c:v>
                </c:pt>
                <c:pt idx="40" formatCode="0.0%">
                  <c:v>0.15848027813737375</c:v>
                </c:pt>
                <c:pt idx="41" formatCode="0.0%">
                  <c:v>0.14943208955529014</c:v>
                </c:pt>
                <c:pt idx="42" formatCode="0.0%">
                  <c:v>0.14196335787489817</c:v>
                </c:pt>
                <c:pt idx="43" formatCode="0.0%">
                  <c:v>0.13259632478488506</c:v>
                </c:pt>
                <c:pt idx="44" formatCode="0.0%">
                  <c:v>0.13487352232759914</c:v>
                </c:pt>
                <c:pt idx="45" formatCode="0.0%">
                  <c:v>0.14128702502276624</c:v>
                </c:pt>
                <c:pt idx="46" formatCode="0.0%">
                  <c:v>0.1338850724154842</c:v>
                </c:pt>
                <c:pt idx="47" formatCode="0.0%">
                  <c:v>0.13166288086124753</c:v>
                </c:pt>
                <c:pt idx="48" formatCode="0.0%">
                  <c:v>0.12471966914256878</c:v>
                </c:pt>
                <c:pt idx="49" formatCode="0.0%">
                  <c:v>0.13066154113420073</c:v>
                </c:pt>
                <c:pt idx="50" formatCode="0.0%">
                  <c:v>0.12591519166871309</c:v>
                </c:pt>
                <c:pt idx="51" formatCode="0.0%">
                  <c:v>0.12453469169407759</c:v>
                </c:pt>
                <c:pt idx="52" formatCode="0.0%">
                  <c:v>0.12573906779289246</c:v>
                </c:pt>
                <c:pt idx="53" formatCode="0.0%">
                  <c:v>0.127462238073349</c:v>
                </c:pt>
                <c:pt idx="54" formatCode="0.0%">
                  <c:v>0.12919537723064423</c:v>
                </c:pt>
                <c:pt idx="55" formatCode="0.0%">
                  <c:v>0.127784363925457</c:v>
                </c:pt>
                <c:pt idx="56" formatCode="0.0%">
                  <c:v>0.12638157606124878</c:v>
                </c:pt>
                <c:pt idx="57" formatCode="0.0%">
                  <c:v>0.12336727976799011</c:v>
                </c:pt>
                <c:pt idx="58" formatCode="0.0%">
                  <c:v>0.12171453237533569</c:v>
                </c:pt>
                <c:pt idx="59" formatCode="0.0%">
                  <c:v>0.1149782408028841</c:v>
                </c:pt>
                <c:pt idx="60" formatCode="0.0%">
                  <c:v>0.11042817542329431</c:v>
                </c:pt>
                <c:pt idx="61" formatCode="0.0%">
                  <c:v>0.11082132125739008</c:v>
                </c:pt>
                <c:pt idx="62" formatCode="0.0%">
                  <c:v>0.11084715268225409</c:v>
                </c:pt>
                <c:pt idx="63" formatCode="0.0%">
                  <c:v>0.10920314674876863</c:v>
                </c:pt>
                <c:pt idx="64" formatCode="0.0%">
                  <c:v>0.10653001488572045</c:v>
                </c:pt>
                <c:pt idx="65" formatCode="0.0%">
                  <c:v>0.10555587813587408</c:v>
                </c:pt>
                <c:pt idx="66" formatCode="0.0%">
                  <c:v>0.10529308792285974</c:v>
                </c:pt>
                <c:pt idx="67" formatCode="0.0%">
                  <c:v>0.10665341100676073</c:v>
                </c:pt>
                <c:pt idx="68" formatCode="0.0%">
                  <c:v>0.10769409781094197</c:v>
                </c:pt>
                <c:pt idx="69" formatCode="0.0%">
                  <c:v>0.11153456568717957</c:v>
                </c:pt>
                <c:pt idx="70" formatCode="0.0%">
                  <c:v>0.10670077055692673</c:v>
                </c:pt>
                <c:pt idx="71" formatCode="0.0%">
                  <c:v>0.11048658937215805</c:v>
                </c:pt>
                <c:pt idx="72" formatCode="0.0%">
                  <c:v>0.1126394122838974</c:v>
                </c:pt>
                <c:pt idx="73" formatCode="0.0%">
                  <c:v>0.11513808369636536</c:v>
                </c:pt>
                <c:pt idx="74" formatCode="0.0%">
                  <c:v>0.12498427182435989</c:v>
                </c:pt>
                <c:pt idx="75" formatCode="0.0%">
                  <c:v>0.12553958594799042</c:v>
                </c:pt>
                <c:pt idx="76" formatCode="0.0%">
                  <c:v>0.12209108471870422</c:v>
                </c:pt>
                <c:pt idx="77" formatCode="0.0%">
                  <c:v>0.13306523859500885</c:v>
                </c:pt>
                <c:pt idx="78" formatCode="0.0%">
                  <c:v>0.14876338839530945</c:v>
                </c:pt>
                <c:pt idx="79" formatCode="0.0%">
                  <c:v>0.1446424275636673</c:v>
                </c:pt>
                <c:pt idx="80" formatCode="0.0%">
                  <c:v>0.14542049169540405</c:v>
                </c:pt>
                <c:pt idx="81" formatCode="0.0%">
                  <c:v>0.13891473412513733</c:v>
                </c:pt>
                <c:pt idx="82" formatCode="0.0%">
                  <c:v>0.15014225244522095</c:v>
                </c:pt>
                <c:pt idx="83" formatCode="0.0%">
                  <c:v>0.14641934633255005</c:v>
                </c:pt>
                <c:pt idx="84" formatCode="0.0%">
                  <c:v>0.14685395359992981</c:v>
                </c:pt>
                <c:pt idx="85" formatCode="0.0%">
                  <c:v>0.15284636616706848</c:v>
                </c:pt>
                <c:pt idx="86" formatCode="0.0%">
                  <c:v>0.15964031219482422</c:v>
                </c:pt>
                <c:pt idx="87" formatCode="0.0%">
                  <c:v>0.16627532243728638</c:v>
                </c:pt>
                <c:pt idx="88" formatCode="0.0%">
                  <c:v>0.16923791170120239</c:v>
                </c:pt>
                <c:pt idx="89" formatCode="0.0%">
                  <c:v>0.17707523703575134</c:v>
                </c:pt>
                <c:pt idx="90" formatCode="0.0%">
                  <c:v>0.18267017602920532</c:v>
                </c:pt>
                <c:pt idx="91" formatCode="0.0%">
                  <c:v>0.17269401252269745</c:v>
                </c:pt>
                <c:pt idx="92" formatCode="0.0%">
                  <c:v>0.17056876420974731</c:v>
                </c:pt>
                <c:pt idx="93" formatCode="0.0%">
                  <c:v>0.17203257977962494</c:v>
                </c:pt>
                <c:pt idx="94" formatCode="0.0%">
                  <c:v>0.18320697546005249</c:v>
                </c:pt>
                <c:pt idx="95" formatCode="0.0%">
                  <c:v>0.19373923540115356</c:v>
                </c:pt>
                <c:pt idx="96" formatCode="0.0%">
                  <c:v>0.20098753273487091</c:v>
                </c:pt>
                <c:pt idx="97" formatCode="0.0%">
                  <c:v>0.19863876700401306</c:v>
                </c:pt>
                <c:pt idx="98" formatCode="0.0%">
                  <c:v>0.19521696865558624</c:v>
                </c:pt>
                <c:pt idx="99" formatCode="0.0%">
                  <c:v>0.18539862334728241</c:v>
                </c:pt>
                <c:pt idx="100" formatCode="0.0%">
                  <c:v>0.19798023998737335</c:v>
                </c:pt>
                <c:pt idx="101" formatCode="0.0%">
                  <c:v>0.19600512087345123</c:v>
                </c:pt>
                <c:pt idx="102" formatCode="0.0%">
                  <c:v>0.20779828727245331</c:v>
                </c:pt>
                <c:pt idx="103" formatCode="0.0%">
                  <c:v>0.1959569901227951</c:v>
                </c:pt>
                <c:pt idx="104" formatCode="0.0%">
                  <c:v>0.20195885002613068</c:v>
                </c:pt>
              </c:numCache>
            </c:numRef>
          </c:val>
          <c:smooth val="0"/>
          <c:extLst>
            <c:ext xmlns:c16="http://schemas.microsoft.com/office/drawing/2014/chart" uri="{C3380CC4-5D6E-409C-BE32-E72D297353CC}">
              <c16:uniqueId val="{00000000-872C-1947-ABC4-263158AC0F4F}"/>
            </c:ext>
          </c:extLst>
        </c:ser>
        <c:ser>
          <c:idx val="2"/>
          <c:order val="1"/>
          <c:spPr>
            <a:ln w="15875">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DataF2!$A$3:$A$113</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DataF2!$C$3:$C$113</c:f>
              <c:numCache>
                <c:formatCode>0.0%</c:formatCode>
                <c:ptCount val="111"/>
                <c:pt idx="3">
                  <c:v>0.20430686397266487</c:v>
                </c:pt>
                <c:pt idx="4">
                  <c:v>0.20918811398278123</c:v>
                </c:pt>
                <c:pt idx="5">
                  <c:v>0.20277927965118467</c:v>
                </c:pt>
                <c:pt idx="6">
                  <c:v>0.21372245572669954</c:v>
                </c:pt>
                <c:pt idx="7">
                  <c:v>0.21301084224604105</c:v>
                </c:pt>
                <c:pt idx="8">
                  <c:v>0.1970044529094373</c:v>
                </c:pt>
                <c:pt idx="9">
                  <c:v>0.21640649918603846</c:v>
                </c:pt>
                <c:pt idx="10">
                  <c:v>0.19131878206434608</c:v>
                </c:pt>
                <c:pt idx="11">
                  <c:v>0.19179998241246404</c:v>
                </c:pt>
                <c:pt idx="12">
                  <c:v>0.18577782585487698</c:v>
                </c:pt>
                <c:pt idx="13">
                  <c:v>0.17705646037321343</c:v>
                </c:pt>
                <c:pt idx="14">
                  <c:v>0.18473251488057832</c:v>
                </c:pt>
                <c:pt idx="15">
                  <c:v>0.20689066849684279</c:v>
                </c:pt>
                <c:pt idx="16">
                  <c:v>0.21916091037069696</c:v>
                </c:pt>
                <c:pt idx="17">
                  <c:v>0.21244659181777953</c:v>
                </c:pt>
                <c:pt idx="18">
                  <c:v>0.2229381323325248</c:v>
                </c:pt>
                <c:pt idx="19">
                  <c:v>0.22183474060982478</c:v>
                </c:pt>
                <c:pt idx="20">
                  <c:v>0.19379339773372309</c:v>
                </c:pt>
                <c:pt idx="21">
                  <c:v>0.16767304851132686</c:v>
                </c:pt>
                <c:pt idx="22">
                  <c:v>0.16520002018841512</c:v>
                </c:pt>
                <c:pt idx="23">
                  <c:v>0.17479944114352206</c:v>
                </c:pt>
                <c:pt idx="24">
                  <c:v>0.19070173984679706</c:v>
                </c:pt>
                <c:pt idx="25">
                  <c:v>0.19332875169424676</c:v>
                </c:pt>
                <c:pt idx="26">
                  <c:v>0.20923003414404112</c:v>
                </c:pt>
                <c:pt idx="27">
                  <c:v>0.20642565371469937</c:v>
                </c:pt>
                <c:pt idx="28">
                  <c:v>0.18644219035728662</c:v>
                </c:pt>
                <c:pt idx="29">
                  <c:v>0.19569612061922045</c:v>
                </c:pt>
                <c:pt idx="30">
                  <c:v>0.20863856073344064</c:v>
                </c:pt>
                <c:pt idx="31">
                  <c:v>0.2155795168032886</c:v>
                </c:pt>
                <c:pt idx="32">
                  <c:v>0.20576026974308481</c:v>
                </c:pt>
                <c:pt idx="33">
                  <c:v>0.18598669342847449</c:v>
                </c:pt>
                <c:pt idx="34">
                  <c:v>0.15348033626307556</c:v>
                </c:pt>
                <c:pt idx="35">
                  <c:v>0.14267346515483076</c:v>
                </c:pt>
                <c:pt idx="36">
                  <c:v>0.14290391408984349</c:v>
                </c:pt>
                <c:pt idx="37">
                  <c:v>0.14978438458811016</c:v>
                </c:pt>
                <c:pt idx="38">
                  <c:v>0.16301620903597316</c:v>
                </c:pt>
                <c:pt idx="39">
                  <c:v>0.15702686803191013</c:v>
                </c:pt>
                <c:pt idx="40">
                  <c:v>0.16709096893550016</c:v>
                </c:pt>
                <c:pt idx="41">
                  <c:v>0.16008934314702056</c:v>
                </c:pt>
                <c:pt idx="42">
                  <c:v>0.14963091711307697</c:v>
                </c:pt>
                <c:pt idx="43">
                  <c:v>0.1404204313777197</c:v>
                </c:pt>
                <c:pt idx="44">
                  <c:v>0.13940878728583114</c:v>
                </c:pt>
                <c:pt idx="45">
                  <c:v>0.14630096669782269</c:v>
                </c:pt>
                <c:pt idx="46">
                  <c:v>0.13808343755473879</c:v>
                </c:pt>
                <c:pt idx="47">
                  <c:v>0.13528324023695987</c:v>
                </c:pt>
                <c:pt idx="48">
                  <c:v>0.12674181943428869</c:v>
                </c:pt>
                <c:pt idx="49">
                  <c:v>0.13205876396981084</c:v>
                </c:pt>
                <c:pt idx="50">
                  <c:v>0.12679322096721754</c:v>
                </c:pt>
                <c:pt idx="51">
                  <c:v>0.12525005030168021</c:v>
                </c:pt>
                <c:pt idx="52">
                  <c:v>0.12657356262207031</c:v>
                </c:pt>
                <c:pt idx="53">
                  <c:v>0.12798559665679932</c:v>
                </c:pt>
                <c:pt idx="54">
                  <c:v>0.12939763069152832</c:v>
                </c:pt>
                <c:pt idx="55">
                  <c:v>0.12879593670368195</c:v>
                </c:pt>
                <c:pt idx="56">
                  <c:v>0.12819424271583557</c:v>
                </c:pt>
                <c:pt idx="57">
                  <c:v>0.12431029230356216</c:v>
                </c:pt>
                <c:pt idx="58">
                  <c:v>0.12180415168404579</c:v>
                </c:pt>
                <c:pt idx="59">
                  <c:v>0.11377002205699682</c:v>
                </c:pt>
                <c:pt idx="60">
                  <c:v>0.10811400576494634</c:v>
                </c:pt>
                <c:pt idx="61">
                  <c:v>0.10861077945446596</c:v>
                </c:pt>
                <c:pt idx="62">
                  <c:v>0.10845667692774441</c:v>
                </c:pt>
                <c:pt idx="63">
                  <c:v>0.10661583908586181</c:v>
                </c:pt>
                <c:pt idx="64">
                  <c:v>0.10374394932932773</c:v>
                </c:pt>
                <c:pt idx="65">
                  <c:v>0.1030382386832116</c:v>
                </c:pt>
                <c:pt idx="66">
                  <c:v>0.10303337554108793</c:v>
                </c:pt>
                <c:pt idx="67">
                  <c:v>0.10375467794629856</c:v>
                </c:pt>
                <c:pt idx="68">
                  <c:v>0.10412353862696122</c:v>
                </c:pt>
                <c:pt idx="69">
                  <c:v>0.10768252611160278</c:v>
                </c:pt>
                <c:pt idx="70">
                  <c:v>0.10348955541849136</c:v>
                </c:pt>
                <c:pt idx="71">
                  <c:v>0.10568525642156601</c:v>
                </c:pt>
                <c:pt idx="72">
                  <c:v>0.10874622315168381</c:v>
                </c:pt>
                <c:pt idx="73">
                  <c:v>0.1127307116985321</c:v>
                </c:pt>
                <c:pt idx="74">
                  <c:v>0.11906880140304565</c:v>
                </c:pt>
                <c:pt idx="75">
                  <c:v>0.12084019184112549</c:v>
                </c:pt>
                <c:pt idx="76">
                  <c:v>0.11707542091608047</c:v>
                </c:pt>
                <c:pt idx="77">
                  <c:v>0.1284012496471405</c:v>
                </c:pt>
                <c:pt idx="78">
                  <c:v>0.14625449478626251</c:v>
                </c:pt>
                <c:pt idx="79">
                  <c:v>0.14189626276493073</c:v>
                </c:pt>
                <c:pt idx="80">
                  <c:v>0.14236916601657867</c:v>
                </c:pt>
                <c:pt idx="81">
                  <c:v>0.13528211414813995</c:v>
                </c:pt>
                <c:pt idx="82">
                  <c:v>0.14468857645988464</c:v>
                </c:pt>
                <c:pt idx="83">
                  <c:v>0.13960157334804535</c:v>
                </c:pt>
                <c:pt idx="84">
                  <c:v>0.13806027173995972</c:v>
                </c:pt>
                <c:pt idx="85">
                  <c:v>0.14332926273345947</c:v>
                </c:pt>
                <c:pt idx="86">
                  <c:v>0.15070828795433044</c:v>
                </c:pt>
                <c:pt idx="87">
                  <c:v>0.15793299674987793</c:v>
                </c:pt>
                <c:pt idx="88">
                  <c:v>0.16210399568080902</c:v>
                </c:pt>
                <c:pt idx="89">
                  <c:v>0.16582681238651276</c:v>
                </c:pt>
                <c:pt idx="90">
                  <c:v>0.17282900214195251</c:v>
                </c:pt>
                <c:pt idx="91">
                  <c:v>0.16502152383327484</c:v>
                </c:pt>
                <c:pt idx="92">
                  <c:v>0.15994501113891602</c:v>
                </c:pt>
                <c:pt idx="93">
                  <c:v>0.16194610297679901</c:v>
                </c:pt>
                <c:pt idx="94">
                  <c:v>0.16875973343849182</c:v>
                </c:pt>
                <c:pt idx="95">
                  <c:v>0.17718559503555298</c:v>
                </c:pt>
                <c:pt idx="96">
                  <c:v>0.18323659896850586</c:v>
                </c:pt>
                <c:pt idx="97">
                  <c:v>0.1844514012336731</c:v>
                </c:pt>
                <c:pt idx="98">
                  <c:v>0.1804795116186142</c:v>
                </c:pt>
                <c:pt idx="99">
                  <c:v>0.16656053066253662</c:v>
                </c:pt>
                <c:pt idx="100">
                  <c:v>0.17740826308727264</c:v>
                </c:pt>
                <c:pt idx="101">
                  <c:v>0.18236400187015533</c:v>
                </c:pt>
                <c:pt idx="102">
                  <c:v>0.19292990863323212</c:v>
                </c:pt>
                <c:pt idx="103">
                  <c:v>0.18342787027359009</c:v>
                </c:pt>
                <c:pt idx="104">
                  <c:v>0.18881380558013916</c:v>
                </c:pt>
                <c:pt idx="105">
                  <c:v>0.18838243186473846</c:v>
                </c:pt>
                <c:pt idx="106">
                  <c:v>0.18607375025749207</c:v>
                </c:pt>
                <c:pt idx="107">
                  <c:v>0.18783034384250641</c:v>
                </c:pt>
                <c:pt idx="108">
                  <c:v>0.18930986523628235</c:v>
                </c:pt>
              </c:numCache>
            </c:numRef>
          </c:val>
          <c:smooth val="0"/>
          <c:extLst>
            <c:ext xmlns:c16="http://schemas.microsoft.com/office/drawing/2014/chart" uri="{C3380CC4-5D6E-409C-BE32-E72D297353CC}">
              <c16:uniqueId val="{00000000-5253-0946-A397-9408B64DE831}"/>
            </c:ext>
          </c:extLst>
        </c:ser>
        <c:dLbls>
          <c:showLegendKey val="0"/>
          <c:showVal val="0"/>
          <c:showCatName val="0"/>
          <c:showSerName val="0"/>
          <c:showPercent val="0"/>
          <c:showBubbleSize val="0"/>
        </c:dLbls>
        <c:marker val="1"/>
        <c:smooth val="0"/>
        <c:axId val="-2111069976"/>
        <c:axId val="-2111064424"/>
      </c:lineChart>
      <c:catAx>
        <c:axId val="-21110699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11064424"/>
        <c:crosses val="autoZero"/>
        <c:auto val="1"/>
        <c:lblAlgn val="ctr"/>
        <c:lblOffset val="100"/>
        <c:tickLblSkip val="10"/>
        <c:tickMarkSkip val="10"/>
        <c:noMultiLvlLbl val="0"/>
      </c:catAx>
      <c:valAx>
        <c:axId val="-2111064424"/>
        <c:scaling>
          <c:orientation val="minMax"/>
          <c:max val="0.25"/>
          <c:min val="0.05"/>
        </c:scaling>
        <c:delete val="0"/>
        <c:axPos val="l"/>
        <c:numFmt formatCode="0%" sourceLinked="0"/>
        <c:majorTickMark val="none"/>
        <c:minorTickMark val="none"/>
        <c:tickLblPos val="nextTo"/>
        <c:crossAx val="-2111069976"/>
        <c:crosses val="autoZero"/>
        <c:crossBetween val="between"/>
        <c:majorUnit val="0.05"/>
      </c:valAx>
    </c:plotArea>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Interest rate on Pfizer's fixed-income portfolio</a:t>
            </a:r>
          </a:p>
        </c:rich>
      </c:tx>
      <c:layout>
        <c:manualLayout>
          <c:xMode val="edge"/>
          <c:yMode val="edge"/>
          <c:x val="0.25202954545851902"/>
          <c:y val="0"/>
        </c:manualLayout>
      </c:layout>
      <c:overlay val="0"/>
    </c:title>
    <c:autoTitleDeleted val="0"/>
    <c:plotArea>
      <c:layout>
        <c:manualLayout>
          <c:layoutTarget val="inner"/>
          <c:xMode val="edge"/>
          <c:yMode val="edge"/>
          <c:x val="9.08576115485564E-2"/>
          <c:y val="7.3252395174741095E-2"/>
          <c:w val="0.85914238845144297"/>
          <c:h val="0.79638027044437198"/>
        </c:manualLayout>
      </c:layout>
      <c:lineChart>
        <c:grouping val="standard"/>
        <c:varyColors val="0"/>
        <c:ser>
          <c:idx val="1"/>
          <c:order val="0"/>
          <c:tx>
            <c:strRef>
              <c:f>DataF8!$T$2</c:f>
              <c:strCache>
                <c:ptCount val="1"/>
                <c:pt idx="0">
                  <c:v>Moody's Aaa</c:v>
                </c:pt>
              </c:strCache>
            </c:strRef>
          </c:tx>
          <c:spPr>
            <a:ln w="28575" cap="rnd">
              <a:solidFill>
                <a:srgbClr val="FF0000"/>
              </a:solidFill>
              <a:round/>
            </a:ln>
            <a:effectLst/>
          </c:spPr>
          <c:marker>
            <c:symbol val="diamond"/>
            <c:size val="10"/>
            <c:spPr>
              <a:solidFill>
                <a:srgbClr val="FF0000"/>
              </a:solidFill>
              <a:effectLst/>
            </c:spPr>
          </c:marker>
          <c:cat>
            <c:numRef>
              <c:f>DataF8!$P$4:$P$20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DataF8!$T$4:$T$20</c:f>
              <c:numCache>
                <c:formatCode>0%</c:formatCode>
                <c:ptCount val="17"/>
                <c:pt idx="0">
                  <c:v>7.6200000000000004E-2</c:v>
                </c:pt>
                <c:pt idx="1">
                  <c:v>7.0800000000000002E-2</c:v>
                </c:pt>
                <c:pt idx="2">
                  <c:v>6.4899999999999999E-2</c:v>
                </c:pt>
                <c:pt idx="3">
                  <c:v>5.6600000000000004E-2</c:v>
                </c:pt>
                <c:pt idx="4">
                  <c:v>5.6299999999999996E-2</c:v>
                </c:pt>
                <c:pt idx="5">
                  <c:v>5.2300000000000006E-2</c:v>
                </c:pt>
                <c:pt idx="6">
                  <c:v>5.5899999999999998E-2</c:v>
                </c:pt>
                <c:pt idx="7">
                  <c:v>5.5599999999999997E-2</c:v>
                </c:pt>
                <c:pt idx="8">
                  <c:v>5.6299999999999996E-2</c:v>
                </c:pt>
                <c:pt idx="9">
                  <c:v>5.3099999999999994E-2</c:v>
                </c:pt>
                <c:pt idx="10">
                  <c:v>4.940992063492064E-2</c:v>
                </c:pt>
                <c:pt idx="11">
                  <c:v>4.6381199999999997E-2</c:v>
                </c:pt>
                <c:pt idx="12">
                  <c:v>3.6724800000000002E-2</c:v>
                </c:pt>
                <c:pt idx="13">
                  <c:v>4.2342399999999995E-2</c:v>
                </c:pt>
                <c:pt idx="14">
                  <c:v>4.1603199999999993E-2</c:v>
                </c:pt>
                <c:pt idx="15">
                  <c:v>3.8888047808764939E-2</c:v>
                </c:pt>
                <c:pt idx="16">
                  <c:v>3.6599599999999996E-2</c:v>
                </c:pt>
              </c:numCache>
            </c:numRef>
          </c:val>
          <c:smooth val="0"/>
          <c:extLst>
            <c:ext xmlns:c16="http://schemas.microsoft.com/office/drawing/2014/chart" uri="{C3380CC4-5D6E-409C-BE32-E72D297353CC}">
              <c16:uniqueId val="{00000000-588B-E648-B140-5D2042549574}"/>
            </c:ext>
          </c:extLst>
        </c:ser>
        <c:ser>
          <c:idx val="0"/>
          <c:order val="1"/>
          <c:tx>
            <c:strRef>
              <c:f>DataF8!$S$2</c:f>
              <c:strCache>
                <c:ptCount val="1"/>
                <c:pt idx="0">
                  <c:v>Interest rate on Pfizer's fixed income portfolio</c:v>
                </c:pt>
              </c:strCache>
            </c:strRef>
          </c:tx>
          <c:spPr>
            <a:ln w="28575" cap="rnd">
              <a:solidFill>
                <a:srgbClr val="0000FF"/>
              </a:solidFill>
              <a:round/>
            </a:ln>
            <a:effectLst/>
          </c:spPr>
          <c:marker>
            <c:symbol val="circle"/>
            <c:size val="8"/>
            <c:spPr>
              <a:solidFill>
                <a:srgbClr val="0000FF"/>
              </a:solidFill>
              <a:ln>
                <a:solidFill>
                  <a:srgbClr val="0000FF"/>
                </a:solidFill>
              </a:ln>
            </c:spPr>
          </c:marker>
          <c:cat>
            <c:numRef>
              <c:f>DataF8!$P$4:$P$20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DataF8!$S$4:$S$20</c:f>
              <c:numCache>
                <c:formatCode>0.0%</c:formatCode>
                <c:ptCount val="17"/>
                <c:pt idx="0">
                  <c:v>5.9412265758092005E-2</c:v>
                </c:pt>
                <c:pt idx="1">
                  <c:v>3.7576687116564422E-2</c:v>
                </c:pt>
                <c:pt idx="2">
                  <c:v>2.1567299006323398E-2</c:v>
                </c:pt>
                <c:pt idx="3">
                  <c:v>1.9122361003647614E-2</c:v>
                </c:pt>
                <c:pt idx="4">
                  <c:v>1.4558613144828748E-2</c:v>
                </c:pt>
                <c:pt idx="5">
                  <c:v>2.993164260000809E-2</c:v>
                </c:pt>
                <c:pt idx="6">
                  <c:v>2.9267520961873121E-2</c:v>
                </c:pt>
                <c:pt idx="7">
                  <c:v>4.9322475355247107E-2</c:v>
                </c:pt>
                <c:pt idx="8">
                  <c:v>3.6581555852196877E-2</c:v>
                </c:pt>
                <c:pt idx="9">
                  <c:v>1.908367654958942E-2</c:v>
                </c:pt>
                <c:pt idx="10">
                  <c:v>1.0646186440677967E-2</c:v>
                </c:pt>
                <c:pt idx="11">
                  <c:v>1.2646693359105343E-2</c:v>
                </c:pt>
                <c:pt idx="12">
                  <c:v>8.1738054079433173E-3</c:v>
                </c:pt>
                <c:pt idx="13">
                  <c:v>8.2558282459950019E-3</c:v>
                </c:pt>
                <c:pt idx="14">
                  <c:v>7.9231916480238633E-3</c:v>
                </c:pt>
                <c:pt idx="15">
                  <c:v>1.1988088268981139E-2</c:v>
                </c:pt>
                <c:pt idx="16">
                  <c:v>1.8825602819834975E-2</c:v>
                </c:pt>
              </c:numCache>
            </c:numRef>
          </c:val>
          <c:smooth val="0"/>
          <c:extLst>
            <c:ext xmlns:c16="http://schemas.microsoft.com/office/drawing/2014/chart" uri="{C3380CC4-5D6E-409C-BE32-E72D297353CC}">
              <c16:uniqueId val="{00000001-588B-E648-B140-5D2042549574}"/>
            </c:ext>
          </c:extLst>
        </c:ser>
        <c:ser>
          <c:idx val="2"/>
          <c:order val="2"/>
          <c:tx>
            <c:strRef>
              <c:f>DataF8!$U$2</c:f>
              <c:strCache>
                <c:ptCount val="1"/>
                <c:pt idx="0">
                  <c:v>Saez-Zucman aggregate interest rate</c:v>
                </c:pt>
              </c:strCache>
            </c:strRef>
          </c:tx>
          <c:spPr>
            <a:ln w="28575" cap="rnd">
              <a:solidFill>
                <a:schemeClr val="tx1"/>
              </a:solidFill>
              <a:round/>
            </a:ln>
            <a:effectLst/>
          </c:spPr>
          <c:marker>
            <c:symbol val="none"/>
          </c:marker>
          <c:cat>
            <c:numRef>
              <c:f>DataF8!$P$4:$P$20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DataF8!$U$4:$U$20</c:f>
              <c:numCache>
                <c:formatCode>0%</c:formatCode>
                <c:ptCount val="17"/>
                <c:pt idx="0">
                  <c:v>5.1982841535137637E-2</c:v>
                </c:pt>
                <c:pt idx="1">
                  <c:v>4.8668062077919128E-2</c:v>
                </c:pt>
                <c:pt idx="2">
                  <c:v>3.4651226056484685E-2</c:v>
                </c:pt>
                <c:pt idx="3">
                  <c:v>2.6980989012962094E-2</c:v>
                </c:pt>
                <c:pt idx="4">
                  <c:v>2.4420700265245229E-2</c:v>
                </c:pt>
                <c:pt idx="5">
                  <c:v>2.9118146756658969E-2</c:v>
                </c:pt>
                <c:pt idx="6">
                  <c:v>3.8552983915818448E-2</c:v>
                </c:pt>
                <c:pt idx="7">
                  <c:v>4.1843494156119203E-2</c:v>
                </c:pt>
                <c:pt idx="8">
                  <c:v>2.9836162832264201E-2</c:v>
                </c:pt>
                <c:pt idx="9">
                  <c:v>2.1228342747516175E-2</c:v>
                </c:pt>
                <c:pt idx="10">
                  <c:v>1.7131072266941945E-2</c:v>
                </c:pt>
                <c:pt idx="11">
                  <c:v>1.4077282378106664E-2</c:v>
                </c:pt>
                <c:pt idx="12">
                  <c:v>1.2892817512671849E-2</c:v>
                </c:pt>
                <c:pt idx="13">
                  <c:v>1.166286672534462E-2</c:v>
                </c:pt>
                <c:pt idx="14">
                  <c:v>1.1281033255876852E-2</c:v>
                </c:pt>
                <c:pt idx="15">
                  <c:v>1.1110180140957377E-2</c:v>
                </c:pt>
                <c:pt idx="16">
                  <c:v>1.0861006155906395E-2</c:v>
                </c:pt>
              </c:numCache>
            </c:numRef>
          </c:val>
          <c:smooth val="0"/>
          <c:extLst>
            <c:ext xmlns:c16="http://schemas.microsoft.com/office/drawing/2014/chart" uri="{C3380CC4-5D6E-409C-BE32-E72D297353CC}">
              <c16:uniqueId val="{00000002-588B-E648-B140-5D2042549574}"/>
            </c:ext>
          </c:extLst>
        </c:ser>
        <c:dLbls>
          <c:showLegendKey val="0"/>
          <c:showVal val="0"/>
          <c:showCatName val="0"/>
          <c:showSerName val="0"/>
          <c:showPercent val="0"/>
          <c:showBubbleSize val="0"/>
        </c:dLbls>
        <c:marker val="1"/>
        <c:smooth val="0"/>
        <c:axId val="1804824632"/>
        <c:axId val="1804517880"/>
      </c:lineChart>
      <c:catAx>
        <c:axId val="180482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4517880"/>
        <c:crosses val="autoZero"/>
        <c:auto val="1"/>
        <c:lblAlgn val="ctr"/>
        <c:lblOffset val="100"/>
        <c:noMultiLvlLbl val="0"/>
      </c:catAx>
      <c:valAx>
        <c:axId val="1804517880"/>
        <c:scaling>
          <c:orientation val="minMax"/>
          <c:max val="0.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en-US"/>
          </a:p>
        </c:txPr>
        <c:crossAx val="1804824632"/>
        <c:crosses val="autoZero"/>
        <c:crossBetween val="between"/>
      </c:valAx>
      <c:spPr>
        <a:noFill/>
        <a:ln>
          <a:noFill/>
        </a:ln>
        <a:effectLst/>
      </c:spPr>
    </c:plotArea>
    <c:legend>
      <c:legendPos val="b"/>
      <c:layout>
        <c:manualLayout>
          <c:xMode val="edge"/>
          <c:yMode val="edge"/>
          <c:x val="0.30728489172823897"/>
          <c:y val="6.4186913311824204E-2"/>
          <c:w val="0.61933650360866999"/>
          <c:h val="0.19564449006360499"/>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a:ea typeface="+mn-ea"/>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baseline="0"/>
              <a:t>Yield on interest-bearing assets of S-corporations, by asset size (2016)</a:t>
            </a:r>
            <a:endParaRPr lang="en-US" sz="1600"/>
          </a:p>
        </c:rich>
      </c:tx>
      <c:layout>
        <c:manualLayout>
          <c:xMode val="edge"/>
          <c:yMode val="edge"/>
          <c:x val="0.16132355127539999"/>
          <c:y val="0"/>
        </c:manualLayout>
      </c:layout>
      <c:overlay val="0"/>
      <c:spPr>
        <a:noFill/>
        <a:ln>
          <a:noFill/>
        </a:ln>
        <a:effectLst/>
      </c:spPr>
    </c:title>
    <c:autoTitleDeleted val="0"/>
    <c:plotArea>
      <c:layout>
        <c:manualLayout>
          <c:layoutTarget val="inner"/>
          <c:xMode val="edge"/>
          <c:yMode val="edge"/>
          <c:x val="5.7632150089892101E-2"/>
          <c:y val="8.7155957006721296E-2"/>
          <c:w val="0.94134499562267404"/>
          <c:h val="0.74856810311579103"/>
        </c:manualLayout>
      </c:layout>
      <c:barChart>
        <c:barDir val="col"/>
        <c:grouping val="clustered"/>
        <c:varyColors val="0"/>
        <c:ser>
          <c:idx val="0"/>
          <c:order val="0"/>
          <c:tx>
            <c:strRef>
              <c:f>DataF9!$B$2</c:f>
              <c:strCache>
                <c:ptCount val="1"/>
                <c:pt idx="0">
                  <c:v>r</c:v>
                </c:pt>
              </c:strCache>
            </c:strRef>
          </c:tx>
          <c:spPr>
            <a:solidFill>
              <a:schemeClr val="accent1"/>
            </a:solidFill>
            <a:ln>
              <a:noFill/>
            </a:ln>
            <a:effectLst/>
          </c:spPr>
          <c:invertIfNegative val="0"/>
          <c:dPt>
            <c:idx val="2"/>
            <c:invertIfNegative val="0"/>
            <c:bubble3D val="0"/>
            <c:extLst>
              <c:ext xmlns:c16="http://schemas.microsoft.com/office/drawing/2014/chart" uri="{C3380CC4-5D6E-409C-BE32-E72D297353CC}">
                <c16:uniqueId val="{00000001-3C6E-0D40-943C-C5AE53A7884B}"/>
              </c:ext>
            </c:extLst>
          </c:dPt>
          <c:dPt>
            <c:idx val="3"/>
            <c:invertIfNegative val="0"/>
            <c:bubble3D val="0"/>
            <c:extLst>
              <c:ext xmlns:c16="http://schemas.microsoft.com/office/drawing/2014/chart" uri="{C3380CC4-5D6E-409C-BE32-E72D297353CC}">
                <c16:uniqueId val="{00000003-3C6E-0D40-943C-C5AE53A7884B}"/>
              </c:ext>
            </c:extLst>
          </c:dPt>
          <c:dPt>
            <c:idx val="4"/>
            <c:invertIfNegative val="0"/>
            <c:bubble3D val="0"/>
            <c:spPr>
              <a:solidFill>
                <a:srgbClr val="953735"/>
              </a:solidFill>
              <a:ln>
                <a:noFill/>
              </a:ln>
              <a:effectLst/>
            </c:spPr>
            <c:extLst>
              <c:ext xmlns:c16="http://schemas.microsoft.com/office/drawing/2014/chart" uri="{C3380CC4-5D6E-409C-BE32-E72D297353CC}">
                <c16:uniqueId val="{00000003-CB00-EC4D-8298-3201F9E53FBD}"/>
              </c:ext>
            </c:extLst>
          </c:dPt>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CB00-EC4D-8298-3201F9E53FBD}"/>
              </c:ext>
            </c:extLst>
          </c:dPt>
          <c:cat>
            <c:strRef>
              <c:f>DataF9!$A$4:$A$8</c:f>
              <c:strCache>
                <c:ptCount val="5"/>
                <c:pt idx="0">
                  <c:v>&lt;$1 million</c:v>
                </c:pt>
                <c:pt idx="1">
                  <c:v>$1-$10 million</c:v>
                </c:pt>
                <c:pt idx="2">
                  <c:v>$10-$100 million</c:v>
                </c:pt>
                <c:pt idx="3">
                  <c:v>&gt;$100 million</c:v>
                </c:pt>
                <c:pt idx="4">
                  <c:v>Moody's Aaa</c:v>
                </c:pt>
              </c:strCache>
            </c:strRef>
          </c:cat>
          <c:val>
            <c:numRef>
              <c:f>DataF9!$B$4:$B$8</c:f>
              <c:numCache>
                <c:formatCode>0.0%</c:formatCode>
                <c:ptCount val="5"/>
                <c:pt idx="0">
                  <c:v>5.3810880299618421E-3</c:v>
                </c:pt>
                <c:pt idx="1">
                  <c:v>1.014544652768056E-2</c:v>
                </c:pt>
                <c:pt idx="2">
                  <c:v>1.2982410946779504E-2</c:v>
                </c:pt>
                <c:pt idx="3">
                  <c:v>1.028459930868553E-2</c:v>
                </c:pt>
                <c:pt idx="4" formatCode="0.00%">
                  <c:v>3.6658333333333334E-2</c:v>
                </c:pt>
              </c:numCache>
            </c:numRef>
          </c:val>
          <c:extLst>
            <c:ext xmlns:c16="http://schemas.microsoft.com/office/drawing/2014/chart" uri="{C3380CC4-5D6E-409C-BE32-E72D297353CC}">
              <c16:uniqueId val="{00000004-3C6E-0D40-943C-C5AE53A7884B}"/>
            </c:ext>
          </c:extLst>
        </c:ser>
        <c:dLbls>
          <c:showLegendKey val="0"/>
          <c:showVal val="0"/>
          <c:showCatName val="0"/>
          <c:showSerName val="0"/>
          <c:showPercent val="0"/>
          <c:showBubbleSize val="0"/>
        </c:dLbls>
        <c:gapWidth val="219"/>
        <c:overlap val="-27"/>
        <c:axId val="-2110989080"/>
        <c:axId val="-2110985592"/>
      </c:barChart>
      <c:catAx>
        <c:axId val="-211098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0985592"/>
        <c:crosses val="autoZero"/>
        <c:auto val="1"/>
        <c:lblAlgn val="ctr"/>
        <c:lblOffset val="100"/>
        <c:noMultiLvlLbl val="0"/>
      </c:catAx>
      <c:valAx>
        <c:axId val="-2110985592"/>
        <c:scaling>
          <c:orientation val="minMax"/>
          <c:max val="0.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0989080"/>
        <c:crosses val="autoZero"/>
        <c:crossBetween val="between"/>
        <c:majorUnit val="0.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baseline="0"/>
              <a:t>Yield on interest-bearing assets (2016)</a:t>
            </a:r>
            <a:endParaRPr lang="en-US" sz="1600"/>
          </a:p>
        </c:rich>
      </c:tx>
      <c:layout>
        <c:manualLayout>
          <c:xMode val="edge"/>
          <c:yMode val="edge"/>
          <c:x val="0.291744766521985"/>
          <c:y val="0"/>
        </c:manualLayout>
      </c:layout>
      <c:overlay val="0"/>
      <c:spPr>
        <a:noFill/>
        <a:ln>
          <a:noFill/>
        </a:ln>
        <a:effectLst/>
      </c:spPr>
    </c:title>
    <c:autoTitleDeleted val="0"/>
    <c:plotArea>
      <c:layout>
        <c:manualLayout>
          <c:layoutTarget val="inner"/>
          <c:xMode val="edge"/>
          <c:yMode val="edge"/>
          <c:x val="5.7632150089892101E-2"/>
          <c:y val="9.9642248815845602E-2"/>
          <c:w val="0.92926282838990704"/>
          <c:h val="0.75520979880012995"/>
        </c:manualLayout>
      </c:layout>
      <c:barChart>
        <c:barDir val="col"/>
        <c:grouping val="clustered"/>
        <c:varyColors val="0"/>
        <c:ser>
          <c:idx val="0"/>
          <c:order val="0"/>
          <c:spPr>
            <a:solidFill>
              <a:schemeClr val="accent1"/>
            </a:solidFill>
            <a:ln>
              <a:noFill/>
            </a:ln>
            <a:effectLst/>
          </c:spPr>
          <c:invertIfNegative val="0"/>
          <c:dPt>
            <c:idx val="2"/>
            <c:invertIfNegative val="0"/>
            <c:bubble3D val="0"/>
            <c:extLst>
              <c:ext xmlns:c16="http://schemas.microsoft.com/office/drawing/2014/chart" uri="{C3380CC4-5D6E-409C-BE32-E72D297353CC}">
                <c16:uniqueId val="{00000001-3C6E-0D40-943C-C5AE53A7884B}"/>
              </c:ext>
            </c:extLst>
          </c:dPt>
          <c:dPt>
            <c:idx val="3"/>
            <c:invertIfNegative val="0"/>
            <c:bubble3D val="0"/>
            <c:extLst>
              <c:ext xmlns:c16="http://schemas.microsoft.com/office/drawing/2014/chart" uri="{C3380CC4-5D6E-409C-BE32-E72D297353CC}">
                <c16:uniqueId val="{00000003-3C6E-0D40-943C-C5AE53A7884B}"/>
              </c:ext>
            </c:extLst>
          </c:dPt>
          <c:dPt>
            <c:idx val="5"/>
            <c:invertIfNegative val="0"/>
            <c:bubble3D val="0"/>
            <c:extLst>
              <c:ext xmlns:c16="http://schemas.microsoft.com/office/drawing/2014/chart" uri="{C3380CC4-5D6E-409C-BE32-E72D297353CC}">
                <c16:uniqueId val="{00000003-404F-2244-B4C0-FFFEEC86BCA1}"/>
              </c:ext>
            </c:extLst>
          </c:dPt>
          <c:dPt>
            <c:idx val="6"/>
            <c:invertIfNegative val="0"/>
            <c:bubble3D val="0"/>
            <c:spPr>
              <a:solidFill>
                <a:schemeClr val="accent2">
                  <a:lumMod val="75000"/>
                </a:schemeClr>
              </a:solidFill>
              <a:ln>
                <a:noFill/>
              </a:ln>
              <a:effectLst/>
            </c:spPr>
            <c:extLst>
              <c:ext xmlns:c16="http://schemas.microsoft.com/office/drawing/2014/chart" uri="{C3380CC4-5D6E-409C-BE32-E72D297353CC}">
                <c16:uniqueId val="{00000005-404F-2244-B4C0-FFFEEC86BCA1}"/>
              </c:ext>
            </c:extLst>
          </c:dPt>
          <c:cat>
            <c:strRef>
              <c:f>DataF10!$A$3:$A$9</c:f>
              <c:strCache>
                <c:ptCount val="7"/>
                <c:pt idx="0">
                  <c:v>Listed corp.</c:v>
                </c:pt>
                <c:pt idx="1">
                  <c:v>S-corp.&gt; $100m</c:v>
                </c:pt>
                <c:pt idx="2">
                  <c:v>SZ, top 1% wealthiest</c:v>
                </c:pt>
                <c:pt idx="3">
                  <c:v>Estates &gt; $20m</c:v>
                </c:pt>
                <c:pt idx="4">
                  <c:v>Gates Foundation</c:v>
                </c:pt>
                <c:pt idx="5">
                  <c:v>Apple</c:v>
                </c:pt>
                <c:pt idx="6">
                  <c:v>Moody's Aaa</c:v>
                </c:pt>
              </c:strCache>
            </c:strRef>
          </c:cat>
          <c:val>
            <c:numRef>
              <c:f>DataF10!$B$3:$B$9</c:f>
              <c:numCache>
                <c:formatCode>0.00%</c:formatCode>
                <c:ptCount val="7"/>
                <c:pt idx="0">
                  <c:v>1.0071697694713432E-2</c:v>
                </c:pt>
                <c:pt idx="1">
                  <c:v>1.028459930868553E-2</c:v>
                </c:pt>
                <c:pt idx="2">
                  <c:v>1.4198895822247802E-2</c:v>
                </c:pt>
                <c:pt idx="3">
                  <c:v>1.4374102E-2</c:v>
                </c:pt>
                <c:pt idx="4">
                  <c:v>1.6E-2</c:v>
                </c:pt>
                <c:pt idx="5">
                  <c:v>1.683187069890776E-2</c:v>
                </c:pt>
                <c:pt idx="6">
                  <c:v>3.6658333333333334E-2</c:v>
                </c:pt>
              </c:numCache>
            </c:numRef>
          </c:val>
          <c:extLst>
            <c:ext xmlns:c16="http://schemas.microsoft.com/office/drawing/2014/chart" uri="{C3380CC4-5D6E-409C-BE32-E72D297353CC}">
              <c16:uniqueId val="{00000004-3C6E-0D40-943C-C5AE53A7884B}"/>
            </c:ext>
          </c:extLst>
        </c:ser>
        <c:dLbls>
          <c:showLegendKey val="0"/>
          <c:showVal val="0"/>
          <c:showCatName val="0"/>
          <c:showSerName val="0"/>
          <c:showPercent val="0"/>
          <c:showBubbleSize val="0"/>
        </c:dLbls>
        <c:gapWidth val="219"/>
        <c:overlap val="-27"/>
        <c:axId val="-2110925352"/>
        <c:axId val="-2110921960"/>
      </c:barChart>
      <c:catAx>
        <c:axId val="-2110925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0921960"/>
        <c:crosses val="autoZero"/>
        <c:auto val="1"/>
        <c:lblAlgn val="ctr"/>
        <c:lblOffset val="100"/>
        <c:noMultiLvlLbl val="0"/>
      </c:catAx>
      <c:valAx>
        <c:axId val="-2110921960"/>
        <c:scaling>
          <c:orientation val="minMax"/>
          <c:max val="0.0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0925352"/>
        <c:crosses val="autoZero"/>
        <c:crossBetween val="between"/>
        <c:majorUnit val="0.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a:t>
            </a:r>
            <a:r>
              <a:rPr lang="en-US" baseline="0"/>
              <a:t> Rate on Savings Accounts of Foundations</a:t>
            </a:r>
            <a:endParaRPr lang="en-US"/>
          </a:p>
        </c:rich>
      </c:tx>
      <c:layout>
        <c:manualLayout>
          <c:xMode val="edge"/>
          <c:yMode val="edge"/>
          <c:x val="0.22511692727777247"/>
          <c:y val="0"/>
        </c:manualLayout>
      </c:layout>
      <c:overlay val="0"/>
    </c:title>
    <c:autoTitleDeleted val="0"/>
    <c:plotArea>
      <c:layout>
        <c:manualLayout>
          <c:layoutTarget val="inner"/>
          <c:xMode val="edge"/>
          <c:yMode val="edge"/>
          <c:x val="6.3566457142429006E-2"/>
          <c:y val="8.1411126187245594E-2"/>
          <c:w val="0.91930699671104399"/>
          <c:h val="0.80188933642453497"/>
        </c:manualLayout>
      </c:layout>
      <c:lineChart>
        <c:grouping val="standard"/>
        <c:varyColors val="0"/>
        <c:ser>
          <c:idx val="0"/>
          <c:order val="0"/>
          <c:tx>
            <c:strRef>
              <c:f>'DataF11-12'!$D$1</c:f>
              <c:strCache>
                <c:ptCount val="1"/>
                <c:pt idx="0">
                  <c:v>All foundations</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'DataF11-12'!$D$3:$D$29</c:f>
              <c:numCache>
                <c:formatCode>General</c:formatCode>
                <c:ptCount val="27"/>
                <c:pt idx="0">
                  <c:v>7.9100000000000004E-2</c:v>
                </c:pt>
                <c:pt idx="1">
                  <c:v>6.7400000000000002E-2</c:v>
                </c:pt>
                <c:pt idx="2">
                  <c:v>4.82E-2</c:v>
                </c:pt>
                <c:pt idx="3">
                  <c:v>4.1399999999999999E-2</c:v>
                </c:pt>
                <c:pt idx="4">
                  <c:v>4.7399999999999998E-2</c:v>
                </c:pt>
                <c:pt idx="5">
                  <c:v>5.67E-2</c:v>
                </c:pt>
                <c:pt idx="6">
                  <c:v>5.0099999999999999E-2</c:v>
                </c:pt>
                <c:pt idx="7">
                  <c:v>4.9599999999999998E-2</c:v>
                </c:pt>
                <c:pt idx="8">
                  <c:v>4.9000000000000002E-2</c:v>
                </c:pt>
                <c:pt idx="9">
                  <c:v>4.36E-2</c:v>
                </c:pt>
                <c:pt idx="10">
                  <c:v>5.1499999999999997E-2</c:v>
                </c:pt>
                <c:pt idx="11">
                  <c:v>3.8600000000000002E-2</c:v>
                </c:pt>
                <c:pt idx="12">
                  <c:v>2.6800000000000001E-2</c:v>
                </c:pt>
                <c:pt idx="13">
                  <c:v>2.41E-2</c:v>
                </c:pt>
                <c:pt idx="14">
                  <c:v>2.7199999999999998E-2</c:v>
                </c:pt>
                <c:pt idx="15">
                  <c:v>3.4700000000000002E-2</c:v>
                </c:pt>
                <c:pt idx="16">
                  <c:v>3.7499999999999999E-2</c:v>
                </c:pt>
                <c:pt idx="17">
                  <c:v>3.6299999999999999E-2</c:v>
                </c:pt>
                <c:pt idx="18">
                  <c:v>2.4299999999999999E-2</c:v>
                </c:pt>
                <c:pt idx="19">
                  <c:v>1.5100000000000001E-2</c:v>
                </c:pt>
                <c:pt idx="20">
                  <c:v>1.61E-2</c:v>
                </c:pt>
                <c:pt idx="21">
                  <c:v>1.38E-2</c:v>
                </c:pt>
                <c:pt idx="22">
                  <c:v>1.2500000000000001E-2</c:v>
                </c:pt>
                <c:pt idx="23">
                  <c:v>1.17E-2</c:v>
                </c:pt>
                <c:pt idx="24">
                  <c:v>1.03E-2</c:v>
                </c:pt>
                <c:pt idx="25">
                  <c:v>1.0200000000000001E-2</c:v>
                </c:pt>
                <c:pt idx="26">
                  <c:v>1.01E-2</c:v>
                </c:pt>
              </c:numCache>
            </c:numRef>
          </c:val>
          <c:smooth val="0"/>
          <c:extLst>
            <c:ext xmlns:c16="http://schemas.microsoft.com/office/drawing/2014/chart" uri="{C3380CC4-5D6E-409C-BE32-E72D297353CC}">
              <c16:uniqueId val="{00000000-C731-0C48-BC15-CA1D2FD99745}"/>
            </c:ext>
          </c:extLst>
        </c:ser>
        <c:ser>
          <c:idx val="1"/>
          <c:order val="1"/>
          <c:tx>
            <c:strRef>
              <c:f>'DataF11-12'!$E$1</c:f>
              <c:strCache>
                <c:ptCount val="1"/>
                <c:pt idx="0">
                  <c:v>Top 1% wealthiest foundations</c:v>
                </c:pt>
              </c:strCache>
            </c:strRef>
          </c:tx>
          <c:spPr>
            <a:ln w="28575" cap="rnd">
              <a:solidFill>
                <a:schemeClr val="accent6">
                  <a:lumMod val="75000"/>
                </a:schemeClr>
              </a:solidFill>
              <a:round/>
            </a:ln>
            <a:effectLst/>
          </c:spPr>
          <c:marker>
            <c:symbol val="diamond"/>
            <c:size val="8"/>
            <c:spPr>
              <a:solidFill>
                <a:schemeClr val="accent6">
                  <a:lumMod val="75000"/>
                </a:schemeClr>
              </a:solidFill>
              <a:ln w="9525">
                <a:solidFill>
                  <a:schemeClr val="accent6">
                    <a:lumMod val="75000"/>
                  </a:schemeClr>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'DataF11-12'!$E$3:$E$29</c:f>
              <c:numCache>
                <c:formatCode>General</c:formatCode>
                <c:ptCount val="27"/>
                <c:pt idx="0">
                  <c:v>7.5600000000000001E-2</c:v>
                </c:pt>
                <c:pt idx="1">
                  <c:v>6.2600000000000003E-2</c:v>
                </c:pt>
                <c:pt idx="2">
                  <c:v>4.2200000000000001E-2</c:v>
                </c:pt>
                <c:pt idx="3">
                  <c:v>3.44E-2</c:v>
                </c:pt>
                <c:pt idx="4">
                  <c:v>4.3400000000000001E-2</c:v>
                </c:pt>
                <c:pt idx="5">
                  <c:v>5.7000000000000002E-2</c:v>
                </c:pt>
                <c:pt idx="6">
                  <c:v>5.04E-2</c:v>
                </c:pt>
                <c:pt idx="7">
                  <c:v>4.8500000000000001E-2</c:v>
                </c:pt>
                <c:pt idx="8">
                  <c:v>4.9799999999999997E-2</c:v>
                </c:pt>
                <c:pt idx="9">
                  <c:v>4.24E-2</c:v>
                </c:pt>
                <c:pt idx="10">
                  <c:v>5.7200000000000001E-2</c:v>
                </c:pt>
                <c:pt idx="11">
                  <c:v>3.9300000000000002E-2</c:v>
                </c:pt>
                <c:pt idx="12">
                  <c:v>2.5600000000000001E-2</c:v>
                </c:pt>
                <c:pt idx="13">
                  <c:v>2.3400000000000001E-2</c:v>
                </c:pt>
                <c:pt idx="14">
                  <c:v>0.03</c:v>
                </c:pt>
                <c:pt idx="15">
                  <c:v>0.04</c:v>
                </c:pt>
                <c:pt idx="16">
                  <c:v>3.7499999999999999E-2</c:v>
                </c:pt>
                <c:pt idx="17">
                  <c:v>3.7400000000000003E-2</c:v>
                </c:pt>
                <c:pt idx="18">
                  <c:v>2.3900000000000001E-2</c:v>
                </c:pt>
                <c:pt idx="19">
                  <c:v>1.1599999999999999E-2</c:v>
                </c:pt>
                <c:pt idx="20">
                  <c:v>1.4999999999999999E-2</c:v>
                </c:pt>
                <c:pt idx="21">
                  <c:v>1.26E-2</c:v>
                </c:pt>
                <c:pt idx="22">
                  <c:v>1.0699999999999999E-2</c:v>
                </c:pt>
                <c:pt idx="23">
                  <c:v>1.0699999999999999E-2</c:v>
                </c:pt>
                <c:pt idx="24">
                  <c:v>9.1999999999999998E-3</c:v>
                </c:pt>
                <c:pt idx="25">
                  <c:v>9.5999999999999992E-3</c:v>
                </c:pt>
                <c:pt idx="26">
                  <c:v>9.7000000000000003E-3</c:v>
                </c:pt>
              </c:numCache>
            </c:numRef>
          </c:val>
          <c:smooth val="0"/>
          <c:extLst>
            <c:ext xmlns:c16="http://schemas.microsoft.com/office/drawing/2014/chart" uri="{C3380CC4-5D6E-409C-BE32-E72D297353CC}">
              <c16:uniqueId val="{00000001-C731-0C48-BC15-CA1D2FD99745}"/>
            </c:ext>
          </c:extLst>
        </c:ser>
        <c:ser>
          <c:idx val="2"/>
          <c:order val="2"/>
          <c:tx>
            <c:v>Saez-Zucman aggregate </c:v>
          </c:tx>
          <c:spPr>
            <a:ln w="28575" cap="rnd">
              <a:solidFill>
                <a:schemeClr val="bg1">
                  <a:lumMod val="65000"/>
                </a:schemeClr>
              </a:solidFill>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7.2505684974299808E-2</c:v>
              </c:pt>
              <c:pt idx="1">
                <c:v>6.5898168599948959E-2</c:v>
              </c:pt>
              <c:pt idx="2">
                <c:v>5.3416881975013333E-2</c:v>
              </c:pt>
              <c:pt idx="3">
                <c:v>4.4608982387346757E-2</c:v>
              </c:pt>
              <c:pt idx="4">
                <c:v>4.0889777862818021E-2</c:v>
              </c:pt>
              <c:pt idx="5">
                <c:v>4.6126278342386459E-2</c:v>
              </c:pt>
              <c:pt idx="6">
                <c:v>4.6003547139199512E-2</c:v>
              </c:pt>
              <c:pt idx="7">
                <c:v>4.5672843673268175E-2</c:v>
              </c:pt>
              <c:pt idx="8">
                <c:v>4.6427718870299707E-2</c:v>
              </c:pt>
              <c:pt idx="9">
                <c:v>4.6181977210259975E-2</c:v>
              </c:pt>
              <c:pt idx="10">
                <c:v>5.1982841535137637E-2</c:v>
              </c:pt>
              <c:pt idx="11">
                <c:v>4.8668062077919128E-2</c:v>
              </c:pt>
              <c:pt idx="12">
                <c:v>3.4651226056484685E-2</c:v>
              </c:pt>
              <c:pt idx="13">
                <c:v>2.6980989012962094E-2</c:v>
              </c:pt>
              <c:pt idx="14">
                <c:v>2.4420700265245229E-2</c:v>
              </c:pt>
              <c:pt idx="15">
                <c:v>2.9118146756658969E-2</c:v>
              </c:pt>
              <c:pt idx="16">
                <c:v>3.8552983915818448E-2</c:v>
              </c:pt>
              <c:pt idx="17">
                <c:v>4.1843494156119203E-2</c:v>
              </c:pt>
              <c:pt idx="18">
                <c:v>2.9836162832264201E-2</c:v>
              </c:pt>
              <c:pt idx="19">
                <c:v>2.1228342747516175E-2</c:v>
              </c:pt>
              <c:pt idx="20">
                <c:v>1.7131072266941945E-2</c:v>
              </c:pt>
              <c:pt idx="21">
                <c:v>1.4077282378106664E-2</c:v>
              </c:pt>
              <c:pt idx="22">
                <c:v>1.2892817512671849E-2</c:v>
              </c:pt>
              <c:pt idx="23">
                <c:v>1.166286672534462E-2</c:v>
              </c:pt>
              <c:pt idx="24">
                <c:v>1.1281033255876852E-2</c:v>
              </c:pt>
              <c:pt idx="25">
                <c:v>1.1110180140957377E-2</c:v>
              </c:pt>
              <c:pt idx="26">
                <c:v>1.0861006155906395E-2</c:v>
              </c:pt>
            </c:numLit>
          </c:val>
          <c:smooth val="0"/>
          <c:extLst>
            <c:ext xmlns:c16="http://schemas.microsoft.com/office/drawing/2014/chart" uri="{C3380CC4-5D6E-409C-BE32-E72D297353CC}">
              <c16:uniqueId val="{00000002-C731-0C48-BC15-CA1D2FD99745}"/>
            </c:ext>
          </c:extLst>
        </c:ser>
        <c:ser>
          <c:idx val="3"/>
          <c:order val="3"/>
          <c:tx>
            <c:strRef>
              <c:f>'DataF11-12'!$G$1</c:f>
              <c:strCache>
                <c:ptCount val="1"/>
                <c:pt idx="0">
                  <c:v>Top 1% highest interest income foundations</c:v>
                </c:pt>
              </c:strCache>
            </c:strRef>
          </c:tx>
          <c:spPr>
            <a:ln w="28575" cap="rnd">
              <a:solidFill>
                <a:srgbClr val="FFC000"/>
              </a:solidFill>
              <a:round/>
            </a:ln>
            <a:effectLst/>
          </c:spPr>
          <c:marker>
            <c:symbol val="triangle"/>
            <c:size val="7"/>
            <c:spPr>
              <a:solidFill>
                <a:srgbClr val="FFC000"/>
              </a:solidFill>
              <a:ln w="9525">
                <a:solidFill>
                  <a:srgbClr val="FFC000"/>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'DataF11-12'!$G$3:$G$29</c:f>
              <c:numCache>
                <c:formatCode>General</c:formatCode>
                <c:ptCount val="27"/>
                <c:pt idx="0">
                  <c:v>9.5699999999999993E-2</c:v>
                </c:pt>
                <c:pt idx="1">
                  <c:v>8.7400000000000005E-2</c:v>
                </c:pt>
                <c:pt idx="2">
                  <c:v>6.7699999999999996E-2</c:v>
                </c:pt>
                <c:pt idx="3">
                  <c:v>5.8700000000000002E-2</c:v>
                </c:pt>
                <c:pt idx="4">
                  <c:v>6.5199999999999994E-2</c:v>
                </c:pt>
                <c:pt idx="5">
                  <c:v>8.1500000000000003E-2</c:v>
                </c:pt>
                <c:pt idx="6">
                  <c:v>7.51E-2</c:v>
                </c:pt>
                <c:pt idx="7">
                  <c:v>7.2400000000000006E-2</c:v>
                </c:pt>
                <c:pt idx="8">
                  <c:v>8.0299999999999996E-2</c:v>
                </c:pt>
                <c:pt idx="9">
                  <c:v>6.8000000000000005E-2</c:v>
                </c:pt>
                <c:pt idx="10">
                  <c:v>8.9399999999999993E-2</c:v>
                </c:pt>
                <c:pt idx="11">
                  <c:v>6.3299999999999995E-2</c:v>
                </c:pt>
                <c:pt idx="12">
                  <c:v>4.8800000000000003E-2</c:v>
                </c:pt>
                <c:pt idx="13">
                  <c:v>4.6899999999999997E-2</c:v>
                </c:pt>
                <c:pt idx="14">
                  <c:v>5.6500000000000002E-2</c:v>
                </c:pt>
                <c:pt idx="15">
                  <c:v>6.0400000000000002E-2</c:v>
                </c:pt>
                <c:pt idx="16">
                  <c:v>6.0400000000000002E-2</c:v>
                </c:pt>
                <c:pt idx="17">
                  <c:v>6.2600000000000003E-2</c:v>
                </c:pt>
                <c:pt idx="18">
                  <c:v>4.5900000000000003E-2</c:v>
                </c:pt>
                <c:pt idx="19">
                  <c:v>3.4000000000000002E-2</c:v>
                </c:pt>
                <c:pt idx="20">
                  <c:v>6.0400000000000002E-2</c:v>
                </c:pt>
                <c:pt idx="21">
                  <c:v>4.8500000000000001E-2</c:v>
                </c:pt>
                <c:pt idx="22">
                  <c:v>5.2499999999999998E-2</c:v>
                </c:pt>
                <c:pt idx="23">
                  <c:v>4.9500000000000002E-2</c:v>
                </c:pt>
                <c:pt idx="24">
                  <c:v>4.65E-2</c:v>
                </c:pt>
                <c:pt idx="25">
                  <c:v>4.6899999999999997E-2</c:v>
                </c:pt>
                <c:pt idx="26">
                  <c:v>3.8899999999999997E-2</c:v>
                </c:pt>
              </c:numCache>
            </c:numRef>
          </c:val>
          <c:smooth val="0"/>
          <c:extLst>
            <c:ext xmlns:c16="http://schemas.microsoft.com/office/drawing/2014/chart" uri="{C3380CC4-5D6E-409C-BE32-E72D297353CC}">
              <c16:uniqueId val="{00000003-C731-0C48-BC15-CA1D2FD99745}"/>
            </c:ext>
          </c:extLst>
        </c:ser>
        <c:ser>
          <c:idx val="4"/>
          <c:order val="4"/>
          <c:tx>
            <c:v>Moody AAA</c:v>
          </c:tx>
          <c:spPr>
            <a:ln w="28575" cap="rnd">
              <a:solidFill>
                <a:schemeClr val="accent5"/>
              </a:solidFill>
              <a:prstDash val="sysDash"/>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9.3200000000000005E-2</c:v>
              </c:pt>
              <c:pt idx="1">
                <c:v>8.77E-2</c:v>
              </c:pt>
              <c:pt idx="2">
                <c:v>8.14E-2</c:v>
              </c:pt>
              <c:pt idx="3">
                <c:v>7.2099999999999997E-2</c:v>
              </c:pt>
              <c:pt idx="4">
                <c:v>7.9699999999999993E-2</c:v>
              </c:pt>
              <c:pt idx="5">
                <c:v>7.5899999999999995E-2</c:v>
              </c:pt>
              <c:pt idx="6">
                <c:v>7.3700000000000002E-2</c:v>
              </c:pt>
              <c:pt idx="7">
                <c:v>7.2599999999999998E-2</c:v>
              </c:pt>
              <c:pt idx="8">
                <c:v>6.5299999999999997E-2</c:v>
              </c:pt>
              <c:pt idx="9">
                <c:v>7.0499999999999993E-2</c:v>
              </c:pt>
              <c:pt idx="10">
                <c:v>7.6200000000000004E-2</c:v>
              </c:pt>
              <c:pt idx="11">
                <c:v>7.0800000000000002E-2</c:v>
              </c:pt>
              <c:pt idx="12">
                <c:v>6.4899999999999999E-2</c:v>
              </c:pt>
              <c:pt idx="13">
                <c:v>5.6600000000000004E-2</c:v>
              </c:pt>
              <c:pt idx="14">
                <c:v>5.6299999999999996E-2</c:v>
              </c:pt>
              <c:pt idx="15">
                <c:v>5.2300000000000006E-2</c:v>
              </c:pt>
              <c:pt idx="16">
                <c:v>5.5899999999999998E-2</c:v>
              </c:pt>
              <c:pt idx="17">
                <c:v>5.5599999999999997E-2</c:v>
              </c:pt>
              <c:pt idx="18">
                <c:v>5.6299999999999996E-2</c:v>
              </c:pt>
              <c:pt idx="19">
                <c:v>5.3099999999999994E-2</c:v>
              </c:pt>
              <c:pt idx="20">
                <c:v>4.940992063492064E-2</c:v>
              </c:pt>
              <c:pt idx="21">
                <c:v>4.6381199999999997E-2</c:v>
              </c:pt>
              <c:pt idx="22">
                <c:v>3.6724800000000002E-2</c:v>
              </c:pt>
              <c:pt idx="23">
                <c:v>4.2342399999999995E-2</c:v>
              </c:pt>
              <c:pt idx="24">
                <c:v>4.1603199999999993E-2</c:v>
              </c:pt>
              <c:pt idx="25">
                <c:v>3.8888047808764939E-2</c:v>
              </c:pt>
              <c:pt idx="26">
                <c:v>3.6599599999999996E-2</c:v>
              </c:pt>
            </c:numLit>
          </c:val>
          <c:smooth val="0"/>
          <c:extLst>
            <c:ext xmlns:c16="http://schemas.microsoft.com/office/drawing/2014/chart" uri="{C3380CC4-5D6E-409C-BE32-E72D297353CC}">
              <c16:uniqueId val="{00000004-C731-0C48-BC15-CA1D2FD99745}"/>
            </c:ext>
          </c:extLst>
        </c:ser>
        <c:dLbls>
          <c:showLegendKey val="0"/>
          <c:showVal val="0"/>
          <c:showCatName val="0"/>
          <c:showSerName val="0"/>
          <c:showPercent val="0"/>
          <c:showBubbleSize val="0"/>
        </c:dLbls>
        <c:marker val="1"/>
        <c:smooth val="0"/>
        <c:axId val="2123693944"/>
        <c:axId val="2123697688"/>
      </c:lineChart>
      <c:catAx>
        <c:axId val="212369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97688"/>
        <c:crosses val="autoZero"/>
        <c:auto val="1"/>
        <c:lblAlgn val="ctr"/>
        <c:lblOffset val="100"/>
        <c:tickLblSkip val="2"/>
        <c:tickMarkSkip val="2"/>
        <c:noMultiLvlLbl val="0"/>
      </c:catAx>
      <c:valAx>
        <c:axId val="2123697688"/>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93944"/>
        <c:crosses val="autoZero"/>
        <c:crossBetween val="between"/>
      </c:valAx>
      <c:spPr>
        <a:noFill/>
        <a:ln>
          <a:noFill/>
        </a:ln>
        <a:effectLst/>
      </c:spPr>
    </c:plotArea>
    <c:legend>
      <c:legendPos val="b"/>
      <c:layout>
        <c:manualLayout>
          <c:xMode val="edge"/>
          <c:yMode val="edge"/>
          <c:x val="0.45309993482023098"/>
          <c:y val="7.3925498820606894E-2"/>
          <c:w val="0.54479917888475204"/>
          <c:h val="0.2823847670271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Foundations</a:t>
            </a:r>
            <a:r>
              <a:rPr lang="en-US" baseline="0"/>
              <a:t> </a:t>
            </a:r>
            <a:r>
              <a:rPr lang="en-US"/>
              <a:t>returns on savings</a:t>
            </a:r>
            <a:r>
              <a:rPr lang="en-US" baseline="0"/>
              <a:t> accounts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'DataF11-12'!$D$1</c:f>
              <c:strCache>
                <c:ptCount val="1"/>
                <c:pt idx="0">
                  <c:v>All foundations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'DataF11-12'!$D$3:$D$29</c:f>
              <c:numCache>
                <c:formatCode>General</c:formatCode>
                <c:ptCount val="27"/>
                <c:pt idx="0">
                  <c:v>7.9100000000000004E-2</c:v>
                </c:pt>
                <c:pt idx="1">
                  <c:v>6.7400000000000002E-2</c:v>
                </c:pt>
                <c:pt idx="2">
                  <c:v>4.82E-2</c:v>
                </c:pt>
                <c:pt idx="3">
                  <c:v>4.1399999999999999E-2</c:v>
                </c:pt>
                <c:pt idx="4">
                  <c:v>4.7399999999999998E-2</c:v>
                </c:pt>
                <c:pt idx="5">
                  <c:v>5.67E-2</c:v>
                </c:pt>
                <c:pt idx="6">
                  <c:v>5.0099999999999999E-2</c:v>
                </c:pt>
                <c:pt idx="7">
                  <c:v>4.9599999999999998E-2</c:v>
                </c:pt>
                <c:pt idx="8">
                  <c:v>4.9000000000000002E-2</c:v>
                </c:pt>
                <c:pt idx="9">
                  <c:v>4.36E-2</c:v>
                </c:pt>
                <c:pt idx="10">
                  <c:v>5.1499999999999997E-2</c:v>
                </c:pt>
                <c:pt idx="11">
                  <c:v>3.8600000000000002E-2</c:v>
                </c:pt>
                <c:pt idx="12">
                  <c:v>2.6800000000000001E-2</c:v>
                </c:pt>
                <c:pt idx="13">
                  <c:v>2.41E-2</c:v>
                </c:pt>
                <c:pt idx="14">
                  <c:v>2.7199999999999998E-2</c:v>
                </c:pt>
                <c:pt idx="15">
                  <c:v>3.4700000000000002E-2</c:v>
                </c:pt>
                <c:pt idx="16">
                  <c:v>3.7499999999999999E-2</c:v>
                </c:pt>
                <c:pt idx="17">
                  <c:v>3.6299999999999999E-2</c:v>
                </c:pt>
                <c:pt idx="18">
                  <c:v>2.4299999999999999E-2</c:v>
                </c:pt>
                <c:pt idx="19">
                  <c:v>1.5100000000000001E-2</c:v>
                </c:pt>
                <c:pt idx="20">
                  <c:v>1.61E-2</c:v>
                </c:pt>
                <c:pt idx="21">
                  <c:v>1.38E-2</c:v>
                </c:pt>
                <c:pt idx="22">
                  <c:v>1.2500000000000001E-2</c:v>
                </c:pt>
                <c:pt idx="23">
                  <c:v>1.17E-2</c:v>
                </c:pt>
                <c:pt idx="24">
                  <c:v>1.03E-2</c:v>
                </c:pt>
                <c:pt idx="25">
                  <c:v>1.0200000000000001E-2</c:v>
                </c:pt>
                <c:pt idx="26">
                  <c:v>1.01E-2</c:v>
                </c:pt>
              </c:numCache>
            </c:numRef>
          </c:val>
          <c:smooth val="0"/>
          <c:extLst>
            <c:ext xmlns:c16="http://schemas.microsoft.com/office/drawing/2014/chart" uri="{C3380CC4-5D6E-409C-BE32-E72D297353CC}">
              <c16:uniqueId val="{00000000-3D48-424D-9ADF-F31045BEA4E1}"/>
            </c:ext>
          </c:extLst>
        </c:ser>
        <c:ser>
          <c:idx val="1"/>
          <c:order val="1"/>
          <c:tx>
            <c:strRef>
              <c:f>'DataF11-12'!$E$1</c:f>
              <c:strCache>
                <c:ptCount val="1"/>
                <c:pt idx="0">
                  <c:v>Top 1% wealthiest foundations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'DataF11-12'!$E$3:$E$29</c:f>
              <c:numCache>
                <c:formatCode>General</c:formatCode>
                <c:ptCount val="27"/>
                <c:pt idx="0">
                  <c:v>7.5600000000000001E-2</c:v>
                </c:pt>
                <c:pt idx="1">
                  <c:v>6.2600000000000003E-2</c:v>
                </c:pt>
                <c:pt idx="2">
                  <c:v>4.2200000000000001E-2</c:v>
                </c:pt>
                <c:pt idx="3">
                  <c:v>3.44E-2</c:v>
                </c:pt>
                <c:pt idx="4">
                  <c:v>4.3400000000000001E-2</c:v>
                </c:pt>
                <c:pt idx="5">
                  <c:v>5.7000000000000002E-2</c:v>
                </c:pt>
                <c:pt idx="6">
                  <c:v>5.04E-2</c:v>
                </c:pt>
                <c:pt idx="7">
                  <c:v>4.8500000000000001E-2</c:v>
                </c:pt>
                <c:pt idx="8">
                  <c:v>4.9799999999999997E-2</c:v>
                </c:pt>
                <c:pt idx="9">
                  <c:v>4.24E-2</c:v>
                </c:pt>
                <c:pt idx="10">
                  <c:v>5.7200000000000001E-2</c:v>
                </c:pt>
                <c:pt idx="11">
                  <c:v>3.9300000000000002E-2</c:v>
                </c:pt>
                <c:pt idx="12">
                  <c:v>2.5600000000000001E-2</c:v>
                </c:pt>
                <c:pt idx="13">
                  <c:v>2.3400000000000001E-2</c:v>
                </c:pt>
                <c:pt idx="14">
                  <c:v>0.03</c:v>
                </c:pt>
                <c:pt idx="15">
                  <c:v>0.04</c:v>
                </c:pt>
                <c:pt idx="16">
                  <c:v>3.7499999999999999E-2</c:v>
                </c:pt>
                <c:pt idx="17">
                  <c:v>3.7400000000000003E-2</c:v>
                </c:pt>
                <c:pt idx="18">
                  <c:v>2.3900000000000001E-2</c:v>
                </c:pt>
                <c:pt idx="19">
                  <c:v>1.1599999999999999E-2</c:v>
                </c:pt>
                <c:pt idx="20">
                  <c:v>1.4999999999999999E-2</c:v>
                </c:pt>
                <c:pt idx="21">
                  <c:v>1.26E-2</c:v>
                </c:pt>
                <c:pt idx="22">
                  <c:v>1.0699999999999999E-2</c:v>
                </c:pt>
                <c:pt idx="23">
                  <c:v>1.0699999999999999E-2</c:v>
                </c:pt>
                <c:pt idx="24">
                  <c:v>9.1999999999999998E-3</c:v>
                </c:pt>
                <c:pt idx="25">
                  <c:v>9.5999999999999992E-3</c:v>
                </c:pt>
                <c:pt idx="26">
                  <c:v>9.7000000000000003E-3</c:v>
                </c:pt>
              </c:numCache>
            </c:numRef>
          </c:val>
          <c:smooth val="0"/>
          <c:extLst>
            <c:ext xmlns:c16="http://schemas.microsoft.com/office/drawing/2014/chart" uri="{C3380CC4-5D6E-409C-BE32-E72D297353CC}">
              <c16:uniqueId val="{00000001-3D48-424D-9ADF-F31045BEA4E1}"/>
            </c:ext>
          </c:extLst>
        </c:ser>
        <c:ser>
          <c:idx val="2"/>
          <c:order val="2"/>
          <c:tx>
            <c:v>Saez-Zucman aggregate </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7.2505684974299808E-2</c:v>
              </c:pt>
              <c:pt idx="1">
                <c:v>6.5898168599948959E-2</c:v>
              </c:pt>
              <c:pt idx="2">
                <c:v>5.3416881975013333E-2</c:v>
              </c:pt>
              <c:pt idx="3">
                <c:v>4.4608982387346757E-2</c:v>
              </c:pt>
              <c:pt idx="4">
                <c:v>4.0889777862818021E-2</c:v>
              </c:pt>
              <c:pt idx="5">
                <c:v>4.6126278342386459E-2</c:v>
              </c:pt>
              <c:pt idx="6">
                <c:v>4.6003547139199512E-2</c:v>
              </c:pt>
              <c:pt idx="7">
                <c:v>4.5672843673268175E-2</c:v>
              </c:pt>
              <c:pt idx="8">
                <c:v>4.6427718870299707E-2</c:v>
              </c:pt>
              <c:pt idx="9">
                <c:v>4.6181977210259975E-2</c:v>
              </c:pt>
              <c:pt idx="10">
                <c:v>5.1982841535137637E-2</c:v>
              </c:pt>
              <c:pt idx="11">
                <c:v>4.8668062077919128E-2</c:v>
              </c:pt>
              <c:pt idx="12">
                <c:v>3.4651226056484685E-2</c:v>
              </c:pt>
              <c:pt idx="13">
                <c:v>2.6980989012962094E-2</c:v>
              </c:pt>
              <c:pt idx="14">
                <c:v>2.4420700265245229E-2</c:v>
              </c:pt>
              <c:pt idx="15">
                <c:v>2.9118146756658969E-2</c:v>
              </c:pt>
              <c:pt idx="16">
                <c:v>3.8552983915818448E-2</c:v>
              </c:pt>
              <c:pt idx="17">
                <c:v>4.1843494156119203E-2</c:v>
              </c:pt>
              <c:pt idx="18">
                <c:v>2.9836162832264201E-2</c:v>
              </c:pt>
              <c:pt idx="19">
                <c:v>2.1228342747516175E-2</c:v>
              </c:pt>
              <c:pt idx="20">
                <c:v>1.7131072266941945E-2</c:v>
              </c:pt>
              <c:pt idx="21">
                <c:v>1.4077282378106664E-2</c:v>
              </c:pt>
              <c:pt idx="22">
                <c:v>1.2892817512671849E-2</c:v>
              </c:pt>
              <c:pt idx="23">
                <c:v>1.166286672534462E-2</c:v>
              </c:pt>
              <c:pt idx="24">
                <c:v>1.1281033255876852E-2</c:v>
              </c:pt>
              <c:pt idx="25">
                <c:v>1.1110180140957377E-2</c:v>
              </c:pt>
              <c:pt idx="26">
                <c:v>1.0861006155906395E-2</c:v>
              </c:pt>
            </c:numLit>
          </c:val>
          <c:smooth val="0"/>
          <c:extLst>
            <c:ext xmlns:c16="http://schemas.microsoft.com/office/drawing/2014/chart" uri="{C3380CC4-5D6E-409C-BE32-E72D297353CC}">
              <c16:uniqueId val="{00000002-3D48-424D-9ADF-F31045BEA4E1}"/>
            </c:ext>
          </c:extLst>
        </c:ser>
        <c:ser>
          <c:idx val="3"/>
          <c:order val="3"/>
          <c:tx>
            <c:strRef>
              <c:f>'DataF11-12'!$G$1</c:f>
              <c:strCache>
                <c:ptCount val="1"/>
                <c:pt idx="0">
                  <c:v>Top 1% highest interest income foundations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'DataF11-12'!$G$3:$G$29</c:f>
              <c:numCache>
                <c:formatCode>General</c:formatCode>
                <c:ptCount val="27"/>
                <c:pt idx="0">
                  <c:v>9.5699999999999993E-2</c:v>
                </c:pt>
                <c:pt idx="1">
                  <c:v>8.7400000000000005E-2</c:v>
                </c:pt>
                <c:pt idx="2">
                  <c:v>6.7699999999999996E-2</c:v>
                </c:pt>
                <c:pt idx="3">
                  <c:v>5.8700000000000002E-2</c:v>
                </c:pt>
                <c:pt idx="4">
                  <c:v>6.5199999999999994E-2</c:v>
                </c:pt>
                <c:pt idx="5">
                  <c:v>8.1500000000000003E-2</c:v>
                </c:pt>
                <c:pt idx="6">
                  <c:v>7.51E-2</c:v>
                </c:pt>
                <c:pt idx="7">
                  <c:v>7.2400000000000006E-2</c:v>
                </c:pt>
                <c:pt idx="8">
                  <c:v>8.0299999999999996E-2</c:v>
                </c:pt>
                <c:pt idx="9">
                  <c:v>6.8000000000000005E-2</c:v>
                </c:pt>
                <c:pt idx="10">
                  <c:v>8.9399999999999993E-2</c:v>
                </c:pt>
                <c:pt idx="11">
                  <c:v>6.3299999999999995E-2</c:v>
                </c:pt>
                <c:pt idx="12">
                  <c:v>4.8800000000000003E-2</c:v>
                </c:pt>
                <c:pt idx="13">
                  <c:v>4.6899999999999997E-2</c:v>
                </c:pt>
                <c:pt idx="14">
                  <c:v>5.6500000000000002E-2</c:v>
                </c:pt>
                <c:pt idx="15">
                  <c:v>6.0400000000000002E-2</c:v>
                </c:pt>
                <c:pt idx="16">
                  <c:v>6.0400000000000002E-2</c:v>
                </c:pt>
                <c:pt idx="17">
                  <c:v>6.2600000000000003E-2</c:v>
                </c:pt>
                <c:pt idx="18">
                  <c:v>4.5900000000000003E-2</c:v>
                </c:pt>
                <c:pt idx="19">
                  <c:v>3.4000000000000002E-2</c:v>
                </c:pt>
                <c:pt idx="20">
                  <c:v>6.0400000000000002E-2</c:v>
                </c:pt>
                <c:pt idx="21">
                  <c:v>4.8500000000000001E-2</c:v>
                </c:pt>
                <c:pt idx="22">
                  <c:v>5.2499999999999998E-2</c:v>
                </c:pt>
                <c:pt idx="23">
                  <c:v>4.9500000000000002E-2</c:v>
                </c:pt>
                <c:pt idx="24">
                  <c:v>4.65E-2</c:v>
                </c:pt>
                <c:pt idx="25">
                  <c:v>4.6899999999999997E-2</c:v>
                </c:pt>
                <c:pt idx="26">
                  <c:v>3.8899999999999997E-2</c:v>
                </c:pt>
              </c:numCache>
            </c:numRef>
          </c:val>
          <c:smooth val="0"/>
          <c:extLst>
            <c:ext xmlns:c16="http://schemas.microsoft.com/office/drawing/2014/chart" uri="{C3380CC4-5D6E-409C-BE32-E72D297353CC}">
              <c16:uniqueId val="{00000003-3D48-424D-9ADF-F31045BEA4E1}"/>
            </c:ext>
          </c:extLst>
        </c:ser>
        <c:ser>
          <c:idx val="4"/>
          <c:order val="4"/>
          <c:tx>
            <c:v>Moody AAA</c:v>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9.3200000000000005E-2</c:v>
              </c:pt>
              <c:pt idx="1">
                <c:v>8.77E-2</c:v>
              </c:pt>
              <c:pt idx="2">
                <c:v>8.14E-2</c:v>
              </c:pt>
              <c:pt idx="3">
                <c:v>7.2099999999999997E-2</c:v>
              </c:pt>
              <c:pt idx="4">
                <c:v>7.9699999999999993E-2</c:v>
              </c:pt>
              <c:pt idx="5">
                <c:v>7.5899999999999995E-2</c:v>
              </c:pt>
              <c:pt idx="6">
                <c:v>7.3700000000000002E-2</c:v>
              </c:pt>
              <c:pt idx="7">
                <c:v>7.2599999999999998E-2</c:v>
              </c:pt>
              <c:pt idx="8">
                <c:v>6.5299999999999997E-2</c:v>
              </c:pt>
              <c:pt idx="9">
                <c:v>7.0499999999999993E-2</c:v>
              </c:pt>
              <c:pt idx="10">
                <c:v>7.6200000000000004E-2</c:v>
              </c:pt>
              <c:pt idx="11">
                <c:v>7.0800000000000002E-2</c:v>
              </c:pt>
              <c:pt idx="12">
                <c:v>6.4899999999999999E-2</c:v>
              </c:pt>
              <c:pt idx="13">
                <c:v>5.6600000000000004E-2</c:v>
              </c:pt>
              <c:pt idx="14">
                <c:v>5.6299999999999996E-2</c:v>
              </c:pt>
              <c:pt idx="15">
                <c:v>5.2300000000000006E-2</c:v>
              </c:pt>
              <c:pt idx="16">
                <c:v>5.5899999999999998E-2</c:v>
              </c:pt>
              <c:pt idx="17">
                <c:v>5.5599999999999997E-2</c:v>
              </c:pt>
              <c:pt idx="18">
                <c:v>5.6299999999999996E-2</c:v>
              </c:pt>
              <c:pt idx="19">
                <c:v>5.3099999999999994E-2</c:v>
              </c:pt>
              <c:pt idx="20">
                <c:v>4.940992063492064E-2</c:v>
              </c:pt>
              <c:pt idx="21">
                <c:v>4.6381199999999997E-2</c:v>
              </c:pt>
              <c:pt idx="22">
                <c:v>3.6724800000000002E-2</c:v>
              </c:pt>
              <c:pt idx="23">
                <c:v>4.2342399999999995E-2</c:v>
              </c:pt>
              <c:pt idx="24">
                <c:v>4.1603199999999993E-2</c:v>
              </c:pt>
              <c:pt idx="25">
                <c:v>3.8888047808764939E-2</c:v>
              </c:pt>
              <c:pt idx="26">
                <c:v>3.6599599999999996E-2</c:v>
              </c:pt>
            </c:numLit>
          </c:val>
          <c:smooth val="0"/>
          <c:extLst>
            <c:ext xmlns:c16="http://schemas.microsoft.com/office/drawing/2014/chart" uri="{C3380CC4-5D6E-409C-BE32-E72D297353CC}">
              <c16:uniqueId val="{00000004-3D48-424D-9ADF-F31045BEA4E1}"/>
            </c:ext>
          </c:extLst>
        </c:ser>
        <c:dLbls>
          <c:showLegendKey val="0"/>
          <c:showVal val="0"/>
          <c:showCatName val="0"/>
          <c:showSerName val="0"/>
          <c:showPercent val="0"/>
          <c:showBubbleSize val="0"/>
        </c:dLbls>
        <c:marker val="1"/>
        <c:smooth val="0"/>
        <c:axId val="2096240392"/>
        <c:axId val="2096234360"/>
      </c:lineChart>
      <c:catAx>
        <c:axId val="2096240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234360"/>
        <c:crosses val="autoZero"/>
        <c:auto val="1"/>
        <c:lblAlgn val="ctr"/>
        <c:lblOffset val="100"/>
        <c:noMultiLvlLbl val="0"/>
      </c:catAx>
      <c:valAx>
        <c:axId val="2096234360"/>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240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Top 1% foundation wealth shares:</a:t>
            </a:r>
            <a:r>
              <a:rPr lang="en-US" baseline="0"/>
              <a:t> capitalizing savings accounts with various interest rates</a:t>
            </a:r>
            <a:endParaRPr lang="en-US"/>
          </a:p>
        </c:rich>
      </c:tx>
      <c:layout>
        <c:manualLayout>
          <c:xMode val="edge"/>
          <c:yMode val="edge"/>
          <c:x val="0.17759697256386001"/>
          <c:y val="1.69252468265162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'DataF11-12'!$P$1</c:f>
              <c:strCache>
                <c:ptCount val="1"/>
                <c:pt idx="0">
                  <c:v>True wealth share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'DataF11-12'!$P$3:$P$29</c:f>
              <c:numCache>
                <c:formatCode>General</c:formatCode>
                <c:ptCount val="27"/>
                <c:pt idx="0">
                  <c:v>0.63449999999999995</c:v>
                </c:pt>
                <c:pt idx="1">
                  <c:v>0.63870000000000005</c:v>
                </c:pt>
                <c:pt idx="2">
                  <c:v>0.63160000000000005</c:v>
                </c:pt>
                <c:pt idx="3">
                  <c:v>0.62839999999999996</c:v>
                </c:pt>
                <c:pt idx="4">
                  <c:v>0.62119999999999997</c:v>
                </c:pt>
                <c:pt idx="5">
                  <c:v>0.62870000000000004</c:v>
                </c:pt>
                <c:pt idx="6">
                  <c:v>0.63009999999999999</c:v>
                </c:pt>
                <c:pt idx="7">
                  <c:v>0.62250000000000005</c:v>
                </c:pt>
                <c:pt idx="8">
                  <c:v>0.61819999999999997</c:v>
                </c:pt>
                <c:pt idx="9">
                  <c:v>0.62529999999999997</c:v>
                </c:pt>
                <c:pt idx="10">
                  <c:v>0.61909999999999998</c:v>
                </c:pt>
                <c:pt idx="11">
                  <c:v>0.60840000000000005</c:v>
                </c:pt>
                <c:pt idx="12">
                  <c:v>0.6018</c:v>
                </c:pt>
                <c:pt idx="13">
                  <c:v>0.60760000000000003</c:v>
                </c:pt>
                <c:pt idx="14">
                  <c:v>0.59870000000000001</c:v>
                </c:pt>
                <c:pt idx="15">
                  <c:v>0.59530000000000005</c:v>
                </c:pt>
                <c:pt idx="16">
                  <c:v>0.59589999999999999</c:v>
                </c:pt>
                <c:pt idx="17">
                  <c:v>0.6</c:v>
                </c:pt>
                <c:pt idx="18">
                  <c:v>0.59809999999999997</c:v>
                </c:pt>
                <c:pt idx="19">
                  <c:v>0.59530000000000005</c:v>
                </c:pt>
                <c:pt idx="20">
                  <c:v>0.5958</c:v>
                </c:pt>
                <c:pt idx="21">
                  <c:v>0.59689999999999999</c:v>
                </c:pt>
                <c:pt idx="22">
                  <c:v>0.58950000000000002</c:v>
                </c:pt>
                <c:pt idx="23">
                  <c:v>0.58830000000000005</c:v>
                </c:pt>
                <c:pt idx="24">
                  <c:v>0.59450000000000003</c:v>
                </c:pt>
                <c:pt idx="25">
                  <c:v>0.59770000000000001</c:v>
                </c:pt>
                <c:pt idx="26">
                  <c:v>0.59519999999999995</c:v>
                </c:pt>
              </c:numCache>
            </c:numRef>
          </c:val>
          <c:smooth val="0"/>
          <c:extLst>
            <c:ext xmlns:c16="http://schemas.microsoft.com/office/drawing/2014/chart" uri="{C3380CC4-5D6E-409C-BE32-E72D297353CC}">
              <c16:uniqueId val="{00000000-29E9-9944-80FC-B87E55B0E321}"/>
            </c:ext>
          </c:extLst>
        </c:ser>
        <c:ser>
          <c:idx val="1"/>
          <c:order val="1"/>
          <c:tx>
            <c:strRef>
              <c:f>'DataF11-12'!$Q$1</c:f>
              <c:strCache>
                <c:ptCount val="1"/>
                <c:pt idx="0">
                  <c:v>Capitalizing with average 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'DataF11-12'!$Q$3:$Q$29</c:f>
              <c:numCache>
                <c:formatCode>General</c:formatCode>
                <c:ptCount val="27"/>
                <c:pt idx="0">
                  <c:v>0.63390000000000002</c:v>
                </c:pt>
                <c:pt idx="1">
                  <c:v>0.63770000000000004</c:v>
                </c:pt>
                <c:pt idx="2">
                  <c:v>0.62890000000000001</c:v>
                </c:pt>
                <c:pt idx="3">
                  <c:v>0.62390000000000001</c:v>
                </c:pt>
                <c:pt idx="4">
                  <c:v>0.61960000000000004</c:v>
                </c:pt>
                <c:pt idx="5">
                  <c:v>0.62960000000000005</c:v>
                </c:pt>
                <c:pt idx="6">
                  <c:v>0.63080000000000003</c:v>
                </c:pt>
                <c:pt idx="7">
                  <c:v>0.623</c:v>
                </c:pt>
                <c:pt idx="8">
                  <c:v>0.62060000000000004</c:v>
                </c:pt>
                <c:pt idx="9">
                  <c:v>0.62560000000000004</c:v>
                </c:pt>
                <c:pt idx="10">
                  <c:v>0.624</c:v>
                </c:pt>
                <c:pt idx="11">
                  <c:v>0.61109999999999998</c:v>
                </c:pt>
                <c:pt idx="12">
                  <c:v>0.60329999999999995</c:v>
                </c:pt>
                <c:pt idx="13">
                  <c:v>0.60940000000000005</c:v>
                </c:pt>
                <c:pt idx="14">
                  <c:v>0.60309999999999997</c:v>
                </c:pt>
                <c:pt idx="15">
                  <c:v>0.60119999999999996</c:v>
                </c:pt>
                <c:pt idx="16">
                  <c:v>0.59850000000000003</c:v>
                </c:pt>
                <c:pt idx="17">
                  <c:v>0.60360000000000003</c:v>
                </c:pt>
                <c:pt idx="18">
                  <c:v>0.60189999999999999</c:v>
                </c:pt>
                <c:pt idx="19">
                  <c:v>0.59219999999999995</c:v>
                </c:pt>
                <c:pt idx="20">
                  <c:v>0.59899999999999998</c:v>
                </c:pt>
                <c:pt idx="21">
                  <c:v>0.59940000000000004</c:v>
                </c:pt>
                <c:pt idx="22">
                  <c:v>0.59099999999999997</c:v>
                </c:pt>
                <c:pt idx="23">
                  <c:v>0.59079999999999999</c:v>
                </c:pt>
                <c:pt idx="24">
                  <c:v>0.59530000000000005</c:v>
                </c:pt>
                <c:pt idx="25">
                  <c:v>0.60119999999999996</c:v>
                </c:pt>
                <c:pt idx="26">
                  <c:v>0.59699999999999998</c:v>
                </c:pt>
              </c:numCache>
            </c:numRef>
          </c:val>
          <c:smooth val="0"/>
          <c:extLst>
            <c:ext xmlns:c16="http://schemas.microsoft.com/office/drawing/2014/chart" uri="{C3380CC4-5D6E-409C-BE32-E72D297353CC}">
              <c16:uniqueId val="{00000001-29E9-9944-80FC-B87E55B0E321}"/>
            </c:ext>
          </c:extLst>
        </c:ser>
        <c:ser>
          <c:idx val="2"/>
          <c:order val="2"/>
          <c:tx>
            <c:strRef>
              <c:f>'DataF11-12'!$R$1</c:f>
              <c:strCache>
                <c:ptCount val="1"/>
                <c:pt idx="0">
                  <c:v>Capitalizing with r of top 1% wealthiest foundations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'DataF11-12'!$R$3:$R$29</c:f>
              <c:numCache>
                <c:formatCode>General</c:formatCode>
                <c:ptCount val="27"/>
                <c:pt idx="0">
                  <c:v>0.63560000000000005</c:v>
                </c:pt>
                <c:pt idx="1">
                  <c:v>0.63990000000000002</c:v>
                </c:pt>
                <c:pt idx="2">
                  <c:v>0.63280000000000003</c:v>
                </c:pt>
                <c:pt idx="3">
                  <c:v>0.62970000000000004</c:v>
                </c:pt>
                <c:pt idx="4">
                  <c:v>0.62229999999999996</c:v>
                </c:pt>
                <c:pt idx="5">
                  <c:v>0.62939999999999996</c:v>
                </c:pt>
                <c:pt idx="6">
                  <c:v>0.63070000000000004</c:v>
                </c:pt>
                <c:pt idx="7">
                  <c:v>0.62350000000000005</c:v>
                </c:pt>
                <c:pt idx="8">
                  <c:v>0.62019999999999997</c:v>
                </c:pt>
                <c:pt idx="9">
                  <c:v>0.62629999999999997</c:v>
                </c:pt>
                <c:pt idx="10">
                  <c:v>0.62109999999999999</c:v>
                </c:pt>
                <c:pt idx="11">
                  <c:v>0.61060000000000003</c:v>
                </c:pt>
                <c:pt idx="12">
                  <c:v>0.60460000000000003</c:v>
                </c:pt>
                <c:pt idx="13">
                  <c:v>0.61009999999999998</c:v>
                </c:pt>
                <c:pt idx="14">
                  <c:v>0.60070000000000001</c:v>
                </c:pt>
                <c:pt idx="15">
                  <c:v>0.59709999999999996</c:v>
                </c:pt>
                <c:pt idx="16">
                  <c:v>0.59850000000000003</c:v>
                </c:pt>
                <c:pt idx="17">
                  <c:v>0.60270000000000001</c:v>
                </c:pt>
                <c:pt idx="18">
                  <c:v>0.60250000000000004</c:v>
                </c:pt>
                <c:pt idx="19">
                  <c:v>0.60040000000000004</c:v>
                </c:pt>
                <c:pt idx="20">
                  <c:v>0.60089999999999999</c:v>
                </c:pt>
                <c:pt idx="21">
                  <c:v>0.6018</c:v>
                </c:pt>
                <c:pt idx="22">
                  <c:v>0.59460000000000002</c:v>
                </c:pt>
                <c:pt idx="23">
                  <c:v>0.5927</c:v>
                </c:pt>
                <c:pt idx="24">
                  <c:v>0.59770000000000001</c:v>
                </c:pt>
                <c:pt idx="25">
                  <c:v>0.60250000000000004</c:v>
                </c:pt>
                <c:pt idx="26">
                  <c:v>0.59789999999999999</c:v>
                </c:pt>
              </c:numCache>
            </c:numRef>
          </c:val>
          <c:smooth val="0"/>
          <c:extLst>
            <c:ext xmlns:c16="http://schemas.microsoft.com/office/drawing/2014/chart" uri="{C3380CC4-5D6E-409C-BE32-E72D297353CC}">
              <c16:uniqueId val="{00000002-29E9-9944-80FC-B87E55B0E321}"/>
            </c:ext>
          </c:extLst>
        </c:ser>
        <c:ser>
          <c:idx val="3"/>
          <c:order val="3"/>
          <c:tx>
            <c:strRef>
              <c:f>'DataF11-12'!$S$1</c:f>
              <c:strCache>
                <c:ptCount val="1"/>
                <c:pt idx="0">
                  <c:v>Capitalizing with r of top 1% highest interest foundations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'DataF11-12'!$S$3:$S$29</c:f>
              <c:numCache>
                <c:formatCode>General</c:formatCode>
                <c:ptCount val="27"/>
                <c:pt idx="0">
                  <c:v>0.62770000000000004</c:v>
                </c:pt>
                <c:pt idx="1">
                  <c:v>0.63180000000000003</c:v>
                </c:pt>
                <c:pt idx="2">
                  <c:v>0.62160000000000004</c:v>
                </c:pt>
                <c:pt idx="3">
                  <c:v>0.61570000000000003</c:v>
                </c:pt>
                <c:pt idx="4">
                  <c:v>0.61229999999999996</c:v>
                </c:pt>
                <c:pt idx="5">
                  <c:v>0.62250000000000005</c:v>
                </c:pt>
                <c:pt idx="6">
                  <c:v>0.62350000000000005</c:v>
                </c:pt>
                <c:pt idx="7">
                  <c:v>0.61619999999999997</c:v>
                </c:pt>
                <c:pt idx="8">
                  <c:v>0.61209999999999998</c:v>
                </c:pt>
                <c:pt idx="9">
                  <c:v>0.61770000000000003</c:v>
                </c:pt>
                <c:pt idx="10">
                  <c:v>0.61209999999999998</c:v>
                </c:pt>
                <c:pt idx="11">
                  <c:v>0.5988</c:v>
                </c:pt>
                <c:pt idx="12">
                  <c:v>0.58960000000000001</c:v>
                </c:pt>
                <c:pt idx="13">
                  <c:v>0.59650000000000003</c:v>
                </c:pt>
                <c:pt idx="14">
                  <c:v>0.58950000000000002</c:v>
                </c:pt>
                <c:pt idx="15">
                  <c:v>0.58850000000000002</c:v>
                </c:pt>
                <c:pt idx="16">
                  <c:v>0.58679999999999999</c:v>
                </c:pt>
                <c:pt idx="17">
                  <c:v>0.58909999999999996</c:v>
                </c:pt>
                <c:pt idx="18">
                  <c:v>0.58189999999999997</c:v>
                </c:pt>
                <c:pt idx="19">
                  <c:v>0.57430000000000003</c:v>
                </c:pt>
                <c:pt idx="20">
                  <c:v>0.5756</c:v>
                </c:pt>
                <c:pt idx="21">
                  <c:v>0.57620000000000005</c:v>
                </c:pt>
                <c:pt idx="22">
                  <c:v>0.56930000000000003</c:v>
                </c:pt>
                <c:pt idx="23">
                  <c:v>0.56950000000000001</c:v>
                </c:pt>
                <c:pt idx="24">
                  <c:v>0.57579999999999998</c:v>
                </c:pt>
                <c:pt idx="25">
                  <c:v>0.57999999999999996</c:v>
                </c:pt>
                <c:pt idx="26">
                  <c:v>0.57899999999999996</c:v>
                </c:pt>
              </c:numCache>
            </c:numRef>
          </c:val>
          <c:smooth val="0"/>
          <c:extLst>
            <c:ext xmlns:c16="http://schemas.microsoft.com/office/drawing/2014/chart" uri="{C3380CC4-5D6E-409C-BE32-E72D297353CC}">
              <c16:uniqueId val="{00000003-29E9-9944-80FC-B87E55B0E321}"/>
            </c:ext>
          </c:extLst>
        </c:ser>
        <c:dLbls>
          <c:showLegendKey val="0"/>
          <c:showVal val="0"/>
          <c:showCatName val="0"/>
          <c:showSerName val="0"/>
          <c:showPercent val="0"/>
          <c:showBubbleSize val="0"/>
        </c:dLbls>
        <c:marker val="1"/>
        <c:smooth val="0"/>
        <c:axId val="2096181960"/>
        <c:axId val="2096175976"/>
      </c:lineChart>
      <c:catAx>
        <c:axId val="209618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175976"/>
        <c:crosses val="autoZero"/>
        <c:auto val="1"/>
        <c:lblAlgn val="ctr"/>
        <c:lblOffset val="100"/>
        <c:noMultiLvlLbl val="0"/>
      </c:catAx>
      <c:valAx>
        <c:axId val="2096175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181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Checking the implied</a:t>
            </a:r>
            <a:r>
              <a:rPr lang="en-US" baseline="0"/>
              <a:t> interest rate of top 1% wealthiest from various methods</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711230304501007E-2"/>
          <c:y val="0.13617529880478099"/>
          <c:w val="0.90690938606106697"/>
          <c:h val="0.74145183047338203"/>
        </c:manualLayout>
      </c:layout>
      <c:lineChart>
        <c:grouping val="standard"/>
        <c:varyColors val="0"/>
        <c:ser>
          <c:idx val="0"/>
          <c:order val="0"/>
          <c:tx>
            <c:strRef>
              <c:f>'DataF11-12'!$T$2</c:f>
              <c:strCache>
                <c:ptCount val="1"/>
                <c:pt idx="0">
                  <c:v>rint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'DataF11-12'!$T$3:$T$29</c:f>
              <c:numCache>
                <c:formatCode>General</c:formatCode>
                <c:ptCount val="27"/>
                <c:pt idx="0">
                  <c:v>7.5600000000000001E-2</c:v>
                </c:pt>
                <c:pt idx="1">
                  <c:v>6.2600000000000003E-2</c:v>
                </c:pt>
                <c:pt idx="2">
                  <c:v>4.2200000000000001E-2</c:v>
                </c:pt>
                <c:pt idx="3">
                  <c:v>3.44E-2</c:v>
                </c:pt>
                <c:pt idx="4">
                  <c:v>4.3400000000000001E-2</c:v>
                </c:pt>
                <c:pt idx="5">
                  <c:v>5.7000000000000002E-2</c:v>
                </c:pt>
                <c:pt idx="6">
                  <c:v>5.04E-2</c:v>
                </c:pt>
                <c:pt idx="7">
                  <c:v>4.8500000000000001E-2</c:v>
                </c:pt>
                <c:pt idx="8">
                  <c:v>4.9799999999999997E-2</c:v>
                </c:pt>
                <c:pt idx="9">
                  <c:v>4.24E-2</c:v>
                </c:pt>
                <c:pt idx="10">
                  <c:v>5.7200000000000001E-2</c:v>
                </c:pt>
                <c:pt idx="11">
                  <c:v>3.9300000000000002E-2</c:v>
                </c:pt>
                <c:pt idx="12">
                  <c:v>2.5600000000000001E-2</c:v>
                </c:pt>
                <c:pt idx="13">
                  <c:v>2.3400000000000001E-2</c:v>
                </c:pt>
                <c:pt idx="14">
                  <c:v>0.03</c:v>
                </c:pt>
                <c:pt idx="15">
                  <c:v>0.04</c:v>
                </c:pt>
                <c:pt idx="16">
                  <c:v>3.7499999999999999E-2</c:v>
                </c:pt>
                <c:pt idx="17">
                  <c:v>3.7400000000000003E-2</c:v>
                </c:pt>
                <c:pt idx="18">
                  <c:v>2.3900000000000001E-2</c:v>
                </c:pt>
                <c:pt idx="19">
                  <c:v>1.1599999999999999E-2</c:v>
                </c:pt>
                <c:pt idx="20">
                  <c:v>1.4999999999999999E-2</c:v>
                </c:pt>
                <c:pt idx="21">
                  <c:v>1.26E-2</c:v>
                </c:pt>
                <c:pt idx="22">
                  <c:v>1.0699999999999999E-2</c:v>
                </c:pt>
                <c:pt idx="23">
                  <c:v>1.0699999999999999E-2</c:v>
                </c:pt>
                <c:pt idx="24">
                  <c:v>9.1999999999999998E-3</c:v>
                </c:pt>
                <c:pt idx="25">
                  <c:v>9.5999999999999992E-3</c:v>
                </c:pt>
                <c:pt idx="26">
                  <c:v>9.7000000000000003E-3</c:v>
                </c:pt>
              </c:numCache>
            </c:numRef>
          </c:val>
          <c:smooth val="0"/>
          <c:extLst>
            <c:ext xmlns:c16="http://schemas.microsoft.com/office/drawing/2014/chart" uri="{C3380CC4-5D6E-409C-BE32-E72D297353CC}">
              <c16:uniqueId val="{00000000-E7B6-2D44-8F9C-0BA6B9D8DD71}"/>
            </c:ext>
          </c:extLst>
        </c:ser>
        <c:ser>
          <c:idx val="1"/>
          <c:order val="1"/>
          <c:tx>
            <c:strRef>
              <c:f>'DataF11-12'!$U$2</c:f>
              <c:strCache>
                <c:ptCount val="1"/>
                <c:pt idx="0">
                  <c:v>rintcap</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'DataF11-12'!$U$3:$U$29</c:f>
              <c:numCache>
                <c:formatCode>General</c:formatCode>
                <c:ptCount val="27"/>
                <c:pt idx="0">
                  <c:v>7.9100000000000004E-2</c:v>
                </c:pt>
                <c:pt idx="1">
                  <c:v>6.7400000000000002E-2</c:v>
                </c:pt>
                <c:pt idx="2">
                  <c:v>4.82E-2</c:v>
                </c:pt>
                <c:pt idx="3">
                  <c:v>4.1399999999999999E-2</c:v>
                </c:pt>
                <c:pt idx="4">
                  <c:v>4.7399999999999998E-2</c:v>
                </c:pt>
                <c:pt idx="5">
                  <c:v>5.67E-2</c:v>
                </c:pt>
                <c:pt idx="6">
                  <c:v>5.0099999999999999E-2</c:v>
                </c:pt>
                <c:pt idx="7">
                  <c:v>4.9599999999999998E-2</c:v>
                </c:pt>
                <c:pt idx="8">
                  <c:v>4.9000000000000002E-2</c:v>
                </c:pt>
                <c:pt idx="9">
                  <c:v>4.36E-2</c:v>
                </c:pt>
                <c:pt idx="10">
                  <c:v>5.1499999999999997E-2</c:v>
                </c:pt>
                <c:pt idx="11">
                  <c:v>3.8600000000000002E-2</c:v>
                </c:pt>
                <c:pt idx="12">
                  <c:v>2.6800000000000001E-2</c:v>
                </c:pt>
                <c:pt idx="13">
                  <c:v>2.41E-2</c:v>
                </c:pt>
                <c:pt idx="14">
                  <c:v>2.7199999999999998E-2</c:v>
                </c:pt>
                <c:pt idx="15">
                  <c:v>3.4700000000000002E-2</c:v>
                </c:pt>
                <c:pt idx="16">
                  <c:v>3.7499999999999999E-2</c:v>
                </c:pt>
                <c:pt idx="17">
                  <c:v>3.6299999999999999E-2</c:v>
                </c:pt>
                <c:pt idx="18">
                  <c:v>2.4299999999999999E-2</c:v>
                </c:pt>
                <c:pt idx="19">
                  <c:v>1.5100000000000001E-2</c:v>
                </c:pt>
                <c:pt idx="20">
                  <c:v>1.61E-2</c:v>
                </c:pt>
                <c:pt idx="21">
                  <c:v>1.38E-2</c:v>
                </c:pt>
                <c:pt idx="22">
                  <c:v>1.2500000000000001E-2</c:v>
                </c:pt>
                <c:pt idx="23">
                  <c:v>1.17E-2</c:v>
                </c:pt>
                <c:pt idx="24">
                  <c:v>1.03E-2</c:v>
                </c:pt>
                <c:pt idx="25">
                  <c:v>1.0200000000000001E-2</c:v>
                </c:pt>
                <c:pt idx="26">
                  <c:v>1.01E-2</c:v>
                </c:pt>
              </c:numCache>
            </c:numRef>
          </c:val>
          <c:smooth val="0"/>
          <c:extLst>
            <c:ext xmlns:c16="http://schemas.microsoft.com/office/drawing/2014/chart" uri="{C3380CC4-5D6E-409C-BE32-E72D297353CC}">
              <c16:uniqueId val="{00000001-E7B6-2D44-8F9C-0BA6B9D8DD71}"/>
            </c:ext>
          </c:extLst>
        </c:ser>
        <c:ser>
          <c:idx val="2"/>
          <c:order val="2"/>
          <c:tx>
            <c:strRef>
              <c:f>'DataF11-12'!$V$2</c:f>
              <c:strCache>
                <c:ptCount val="1"/>
                <c:pt idx="0">
                  <c:v>rintcapw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'DataF11-12'!$V$3:$V$29</c:f>
              <c:numCache>
                <c:formatCode>General</c:formatCode>
                <c:ptCount val="27"/>
                <c:pt idx="0">
                  <c:v>7.5800000000000006E-2</c:v>
                </c:pt>
                <c:pt idx="1">
                  <c:v>6.2899999999999998E-2</c:v>
                </c:pt>
                <c:pt idx="2">
                  <c:v>4.2599999999999999E-2</c:v>
                </c:pt>
                <c:pt idx="3">
                  <c:v>3.5000000000000003E-2</c:v>
                </c:pt>
                <c:pt idx="4">
                  <c:v>4.36E-2</c:v>
                </c:pt>
                <c:pt idx="5">
                  <c:v>5.7000000000000002E-2</c:v>
                </c:pt>
                <c:pt idx="6">
                  <c:v>5.04E-2</c:v>
                </c:pt>
                <c:pt idx="7">
                  <c:v>4.8599999999999997E-2</c:v>
                </c:pt>
                <c:pt idx="8">
                  <c:v>4.9700000000000001E-2</c:v>
                </c:pt>
                <c:pt idx="9">
                  <c:v>4.2500000000000003E-2</c:v>
                </c:pt>
                <c:pt idx="10">
                  <c:v>5.6599999999999998E-2</c:v>
                </c:pt>
                <c:pt idx="11">
                  <c:v>3.9199999999999999E-2</c:v>
                </c:pt>
                <c:pt idx="12">
                  <c:v>2.58E-2</c:v>
                </c:pt>
                <c:pt idx="13">
                  <c:v>2.35E-2</c:v>
                </c:pt>
                <c:pt idx="14">
                  <c:v>2.9499999999999998E-2</c:v>
                </c:pt>
                <c:pt idx="15">
                  <c:v>3.9399999999999998E-2</c:v>
                </c:pt>
                <c:pt idx="16">
                  <c:v>3.7499999999999999E-2</c:v>
                </c:pt>
                <c:pt idx="17">
                  <c:v>3.7199999999999997E-2</c:v>
                </c:pt>
                <c:pt idx="18">
                  <c:v>2.4E-2</c:v>
                </c:pt>
                <c:pt idx="19">
                  <c:v>1.24E-2</c:v>
                </c:pt>
                <c:pt idx="20">
                  <c:v>1.5299999999999999E-2</c:v>
                </c:pt>
                <c:pt idx="21">
                  <c:v>1.2999999999999999E-2</c:v>
                </c:pt>
                <c:pt idx="22">
                  <c:v>1.12E-2</c:v>
                </c:pt>
                <c:pt idx="23">
                  <c:v>1.0999999999999999E-2</c:v>
                </c:pt>
                <c:pt idx="24">
                  <c:v>9.4999999999999998E-3</c:v>
                </c:pt>
                <c:pt idx="25">
                  <c:v>9.7999999999999997E-3</c:v>
                </c:pt>
                <c:pt idx="26">
                  <c:v>9.7999999999999997E-3</c:v>
                </c:pt>
              </c:numCache>
            </c:numRef>
          </c:val>
          <c:smooth val="0"/>
          <c:extLst>
            <c:ext xmlns:c16="http://schemas.microsoft.com/office/drawing/2014/chart" uri="{C3380CC4-5D6E-409C-BE32-E72D297353CC}">
              <c16:uniqueId val="{00000002-E7B6-2D44-8F9C-0BA6B9D8DD71}"/>
            </c:ext>
          </c:extLst>
        </c:ser>
        <c:ser>
          <c:idx val="3"/>
          <c:order val="3"/>
          <c:tx>
            <c:strRef>
              <c:f>'DataF11-12'!$W$2</c:f>
              <c:strCache>
                <c:ptCount val="1"/>
                <c:pt idx="0">
                  <c:v>rintcapi</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'DataF11-12'!$W$3:$W$29</c:f>
              <c:numCache>
                <c:formatCode>General</c:formatCode>
                <c:ptCount val="27"/>
                <c:pt idx="0">
                  <c:v>9.3200000000000005E-2</c:v>
                </c:pt>
                <c:pt idx="1">
                  <c:v>8.4099999999999994E-2</c:v>
                </c:pt>
                <c:pt idx="2">
                  <c:v>6.3700000000000007E-2</c:v>
                </c:pt>
                <c:pt idx="3">
                  <c:v>5.5100000000000003E-2</c:v>
                </c:pt>
                <c:pt idx="4">
                  <c:v>6.1800000000000001E-2</c:v>
                </c:pt>
                <c:pt idx="5">
                  <c:v>7.6700000000000004E-2</c:v>
                </c:pt>
                <c:pt idx="6">
                  <c:v>7.0099999999999996E-2</c:v>
                </c:pt>
                <c:pt idx="7">
                  <c:v>6.83E-2</c:v>
                </c:pt>
                <c:pt idx="8">
                  <c:v>7.3599999999999999E-2</c:v>
                </c:pt>
                <c:pt idx="9">
                  <c:v>6.2799999999999995E-2</c:v>
                </c:pt>
                <c:pt idx="10">
                  <c:v>8.1799999999999998E-2</c:v>
                </c:pt>
                <c:pt idx="11">
                  <c:v>5.8400000000000001E-2</c:v>
                </c:pt>
                <c:pt idx="12">
                  <c:v>4.3700000000000003E-2</c:v>
                </c:pt>
                <c:pt idx="13">
                  <c:v>4.1500000000000002E-2</c:v>
                </c:pt>
                <c:pt idx="14">
                  <c:v>4.9799999999999997E-2</c:v>
                </c:pt>
                <c:pt idx="15">
                  <c:v>5.5300000000000002E-2</c:v>
                </c:pt>
                <c:pt idx="16">
                  <c:v>5.6399999999999999E-2</c:v>
                </c:pt>
                <c:pt idx="17">
                  <c:v>5.8000000000000003E-2</c:v>
                </c:pt>
                <c:pt idx="18">
                  <c:v>4.1700000000000001E-2</c:v>
                </c:pt>
                <c:pt idx="19">
                  <c:v>2.9399999999999999E-2</c:v>
                </c:pt>
                <c:pt idx="20">
                  <c:v>4.87E-2</c:v>
                </c:pt>
                <c:pt idx="21">
                  <c:v>4.02E-2</c:v>
                </c:pt>
                <c:pt idx="22">
                  <c:v>3.9800000000000002E-2</c:v>
                </c:pt>
                <c:pt idx="23">
                  <c:v>3.9899999999999998E-2</c:v>
                </c:pt>
                <c:pt idx="24">
                  <c:v>3.3500000000000002E-2</c:v>
                </c:pt>
                <c:pt idx="25">
                  <c:v>3.4599999999999999E-2</c:v>
                </c:pt>
                <c:pt idx="26">
                  <c:v>2.8799999999999999E-2</c:v>
                </c:pt>
              </c:numCache>
            </c:numRef>
          </c:val>
          <c:smooth val="0"/>
          <c:extLst>
            <c:ext xmlns:c16="http://schemas.microsoft.com/office/drawing/2014/chart" uri="{C3380CC4-5D6E-409C-BE32-E72D297353CC}">
              <c16:uniqueId val="{00000003-E7B6-2D44-8F9C-0BA6B9D8DD71}"/>
            </c:ext>
          </c:extLst>
        </c:ser>
        <c:dLbls>
          <c:showLegendKey val="0"/>
          <c:showVal val="0"/>
          <c:showCatName val="0"/>
          <c:showSerName val="0"/>
          <c:showPercent val="0"/>
          <c:showBubbleSize val="0"/>
        </c:dLbls>
        <c:marker val="1"/>
        <c:smooth val="0"/>
        <c:axId val="2096123112"/>
        <c:axId val="2096116680"/>
      </c:lineChart>
      <c:catAx>
        <c:axId val="2096123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116680"/>
        <c:crosses val="autoZero"/>
        <c:auto val="1"/>
        <c:lblAlgn val="ctr"/>
        <c:lblOffset val="100"/>
        <c:noMultiLvlLbl val="0"/>
      </c:catAx>
      <c:valAx>
        <c:axId val="2096116680"/>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6123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66457142429006E-2"/>
          <c:y val="8.1411126187245594E-2"/>
          <c:w val="0.91930699671104399"/>
          <c:h val="0.80188933642453497"/>
        </c:manualLayout>
      </c:layout>
      <c:lineChart>
        <c:grouping val="standard"/>
        <c:varyColors val="0"/>
        <c:ser>
          <c:idx val="0"/>
          <c:order val="0"/>
          <c:tx>
            <c:strRef>
              <c:f>'DataF11-12'!$D$1</c:f>
              <c:strCache>
                <c:ptCount val="1"/>
                <c:pt idx="0">
                  <c:v>All foundations</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'DataF11-12'!$D$3:$D$29</c:f>
              <c:numCache>
                <c:formatCode>General</c:formatCode>
                <c:ptCount val="27"/>
                <c:pt idx="0">
                  <c:v>7.9100000000000004E-2</c:v>
                </c:pt>
                <c:pt idx="1">
                  <c:v>6.7400000000000002E-2</c:v>
                </c:pt>
                <c:pt idx="2">
                  <c:v>4.82E-2</c:v>
                </c:pt>
                <c:pt idx="3">
                  <c:v>4.1399999999999999E-2</c:v>
                </c:pt>
                <c:pt idx="4">
                  <c:v>4.7399999999999998E-2</c:v>
                </c:pt>
                <c:pt idx="5">
                  <c:v>5.67E-2</c:v>
                </c:pt>
                <c:pt idx="6">
                  <c:v>5.0099999999999999E-2</c:v>
                </c:pt>
                <c:pt idx="7">
                  <c:v>4.9599999999999998E-2</c:v>
                </c:pt>
                <c:pt idx="8">
                  <c:v>4.9000000000000002E-2</c:v>
                </c:pt>
                <c:pt idx="9">
                  <c:v>4.36E-2</c:v>
                </c:pt>
                <c:pt idx="10">
                  <c:v>5.1499999999999997E-2</c:v>
                </c:pt>
                <c:pt idx="11">
                  <c:v>3.8600000000000002E-2</c:v>
                </c:pt>
                <c:pt idx="12">
                  <c:v>2.6800000000000001E-2</c:v>
                </c:pt>
                <c:pt idx="13">
                  <c:v>2.41E-2</c:v>
                </c:pt>
                <c:pt idx="14">
                  <c:v>2.7199999999999998E-2</c:v>
                </c:pt>
                <c:pt idx="15">
                  <c:v>3.4700000000000002E-2</c:v>
                </c:pt>
                <c:pt idx="16">
                  <c:v>3.7499999999999999E-2</c:v>
                </c:pt>
                <c:pt idx="17">
                  <c:v>3.6299999999999999E-2</c:v>
                </c:pt>
                <c:pt idx="18">
                  <c:v>2.4299999999999999E-2</c:v>
                </c:pt>
                <c:pt idx="19">
                  <c:v>1.5100000000000001E-2</c:v>
                </c:pt>
                <c:pt idx="20">
                  <c:v>1.61E-2</c:v>
                </c:pt>
                <c:pt idx="21">
                  <c:v>1.38E-2</c:v>
                </c:pt>
                <c:pt idx="22">
                  <c:v>1.2500000000000001E-2</c:v>
                </c:pt>
                <c:pt idx="23">
                  <c:v>1.17E-2</c:v>
                </c:pt>
                <c:pt idx="24">
                  <c:v>1.03E-2</c:v>
                </c:pt>
                <c:pt idx="25">
                  <c:v>1.0200000000000001E-2</c:v>
                </c:pt>
                <c:pt idx="26">
                  <c:v>1.01E-2</c:v>
                </c:pt>
              </c:numCache>
            </c:numRef>
          </c:val>
          <c:smooth val="0"/>
          <c:extLst>
            <c:ext xmlns:c16="http://schemas.microsoft.com/office/drawing/2014/chart" uri="{C3380CC4-5D6E-409C-BE32-E72D297353CC}">
              <c16:uniqueId val="{00000000-8E4F-3D40-90C0-3F31F27D071D}"/>
            </c:ext>
          </c:extLst>
        </c:ser>
        <c:ser>
          <c:idx val="1"/>
          <c:order val="1"/>
          <c:tx>
            <c:strRef>
              <c:f>'DataF11-12'!$E$1</c:f>
              <c:strCache>
                <c:ptCount val="1"/>
                <c:pt idx="0">
                  <c:v>Top 1% wealthiest foundations</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'DataF11-12'!$E$3:$E$29</c:f>
              <c:numCache>
                <c:formatCode>General</c:formatCode>
                <c:ptCount val="27"/>
                <c:pt idx="0">
                  <c:v>7.5600000000000001E-2</c:v>
                </c:pt>
                <c:pt idx="1">
                  <c:v>6.2600000000000003E-2</c:v>
                </c:pt>
                <c:pt idx="2">
                  <c:v>4.2200000000000001E-2</c:v>
                </c:pt>
                <c:pt idx="3">
                  <c:v>3.44E-2</c:v>
                </c:pt>
                <c:pt idx="4">
                  <c:v>4.3400000000000001E-2</c:v>
                </c:pt>
                <c:pt idx="5">
                  <c:v>5.7000000000000002E-2</c:v>
                </c:pt>
                <c:pt idx="6">
                  <c:v>5.04E-2</c:v>
                </c:pt>
                <c:pt idx="7">
                  <c:v>4.8500000000000001E-2</c:v>
                </c:pt>
                <c:pt idx="8">
                  <c:v>4.9799999999999997E-2</c:v>
                </c:pt>
                <c:pt idx="9">
                  <c:v>4.24E-2</c:v>
                </c:pt>
                <c:pt idx="10">
                  <c:v>5.7200000000000001E-2</c:v>
                </c:pt>
                <c:pt idx="11">
                  <c:v>3.9300000000000002E-2</c:v>
                </c:pt>
                <c:pt idx="12">
                  <c:v>2.5600000000000001E-2</c:v>
                </c:pt>
                <c:pt idx="13">
                  <c:v>2.3400000000000001E-2</c:v>
                </c:pt>
                <c:pt idx="14">
                  <c:v>0.03</c:v>
                </c:pt>
                <c:pt idx="15">
                  <c:v>0.04</c:v>
                </c:pt>
                <c:pt idx="16">
                  <c:v>3.7499999999999999E-2</c:v>
                </c:pt>
                <c:pt idx="17">
                  <c:v>3.7400000000000003E-2</c:v>
                </c:pt>
                <c:pt idx="18">
                  <c:v>2.3900000000000001E-2</c:v>
                </c:pt>
                <c:pt idx="19">
                  <c:v>1.1599999999999999E-2</c:v>
                </c:pt>
                <c:pt idx="20">
                  <c:v>1.4999999999999999E-2</c:v>
                </c:pt>
                <c:pt idx="21">
                  <c:v>1.26E-2</c:v>
                </c:pt>
                <c:pt idx="22">
                  <c:v>1.0699999999999999E-2</c:v>
                </c:pt>
                <c:pt idx="23">
                  <c:v>1.0699999999999999E-2</c:v>
                </c:pt>
                <c:pt idx="24">
                  <c:v>9.1999999999999998E-3</c:v>
                </c:pt>
                <c:pt idx="25">
                  <c:v>9.5999999999999992E-3</c:v>
                </c:pt>
                <c:pt idx="26">
                  <c:v>9.7000000000000003E-3</c:v>
                </c:pt>
              </c:numCache>
            </c:numRef>
          </c:val>
          <c:smooth val="0"/>
          <c:extLst>
            <c:ext xmlns:c16="http://schemas.microsoft.com/office/drawing/2014/chart" uri="{C3380CC4-5D6E-409C-BE32-E72D297353CC}">
              <c16:uniqueId val="{00000001-8E4F-3D40-90C0-3F31F27D071D}"/>
            </c:ext>
          </c:extLst>
        </c:ser>
        <c:ser>
          <c:idx val="2"/>
          <c:order val="2"/>
          <c:tx>
            <c:v>Saez-Zucman aggregate </c:v>
          </c:tx>
          <c:spPr>
            <a:ln w="28575" cap="rnd">
              <a:solidFill>
                <a:schemeClr val="accent3"/>
              </a:solidFill>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7.2505684974299808E-2</c:v>
              </c:pt>
              <c:pt idx="1">
                <c:v>6.5898168599948959E-2</c:v>
              </c:pt>
              <c:pt idx="2">
                <c:v>5.3416881975013333E-2</c:v>
              </c:pt>
              <c:pt idx="3">
                <c:v>4.4608982387346757E-2</c:v>
              </c:pt>
              <c:pt idx="4">
                <c:v>4.0889777862818021E-2</c:v>
              </c:pt>
              <c:pt idx="5">
                <c:v>4.6126278342386459E-2</c:v>
              </c:pt>
              <c:pt idx="6">
                <c:v>4.6003547139199512E-2</c:v>
              </c:pt>
              <c:pt idx="7">
                <c:v>4.5672843673268175E-2</c:v>
              </c:pt>
              <c:pt idx="8">
                <c:v>4.6427718870299707E-2</c:v>
              </c:pt>
              <c:pt idx="9">
                <c:v>4.6181977210259975E-2</c:v>
              </c:pt>
              <c:pt idx="10">
                <c:v>5.1982841535137637E-2</c:v>
              </c:pt>
              <c:pt idx="11">
                <c:v>4.8668062077919128E-2</c:v>
              </c:pt>
              <c:pt idx="12">
                <c:v>3.4651226056484685E-2</c:v>
              </c:pt>
              <c:pt idx="13">
                <c:v>2.6980989012962094E-2</c:v>
              </c:pt>
              <c:pt idx="14">
                <c:v>2.4420700265245229E-2</c:v>
              </c:pt>
              <c:pt idx="15">
                <c:v>2.9118146756658969E-2</c:v>
              </c:pt>
              <c:pt idx="16">
                <c:v>3.8552983915818448E-2</c:v>
              </c:pt>
              <c:pt idx="17">
                <c:v>4.1843494156119203E-2</c:v>
              </c:pt>
              <c:pt idx="18">
                <c:v>2.9836162832264201E-2</c:v>
              </c:pt>
              <c:pt idx="19">
                <c:v>2.1228342747516175E-2</c:v>
              </c:pt>
              <c:pt idx="20">
                <c:v>1.7131072266941945E-2</c:v>
              </c:pt>
              <c:pt idx="21">
                <c:v>1.4077282378106664E-2</c:v>
              </c:pt>
              <c:pt idx="22">
                <c:v>1.2892817512671849E-2</c:v>
              </c:pt>
              <c:pt idx="23">
                <c:v>1.166286672534462E-2</c:v>
              </c:pt>
              <c:pt idx="24">
                <c:v>1.1281033255876852E-2</c:v>
              </c:pt>
              <c:pt idx="25">
                <c:v>1.1110180140957377E-2</c:v>
              </c:pt>
              <c:pt idx="26">
                <c:v>1.0861006155906395E-2</c:v>
              </c:pt>
            </c:numLit>
          </c:val>
          <c:smooth val="0"/>
          <c:extLst>
            <c:ext xmlns:c16="http://schemas.microsoft.com/office/drawing/2014/chart" uri="{C3380CC4-5D6E-409C-BE32-E72D297353CC}">
              <c16:uniqueId val="{00000002-8E4F-3D40-90C0-3F31F27D071D}"/>
            </c:ext>
          </c:extLst>
        </c:ser>
        <c:ser>
          <c:idx val="3"/>
          <c:order val="3"/>
          <c:tx>
            <c:strRef>
              <c:f>'DataF11-12'!$G$1</c:f>
              <c:strCache>
                <c:ptCount val="1"/>
                <c:pt idx="0">
                  <c:v>Top 1% highest interest income foundations</c:v>
                </c:pt>
              </c:strCache>
            </c:strRef>
          </c:tx>
          <c:spPr>
            <a:ln w="28575" cap="rnd">
              <a:solidFill>
                <a:schemeClr val="accent4"/>
              </a:solidFill>
              <a:round/>
            </a:ln>
            <a:effectLst/>
          </c:spPr>
          <c:marker>
            <c:symbol val="triangle"/>
            <c:size val="7"/>
            <c:spPr>
              <a:solidFill>
                <a:schemeClr val="accent4"/>
              </a:solidFill>
              <a:ln w="9525">
                <a:solidFill>
                  <a:schemeClr val="accent4"/>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'DataF11-12'!$G$3:$G$29</c:f>
              <c:numCache>
                <c:formatCode>General</c:formatCode>
                <c:ptCount val="27"/>
                <c:pt idx="0">
                  <c:v>9.5699999999999993E-2</c:v>
                </c:pt>
                <c:pt idx="1">
                  <c:v>8.7400000000000005E-2</c:v>
                </c:pt>
                <c:pt idx="2">
                  <c:v>6.7699999999999996E-2</c:v>
                </c:pt>
                <c:pt idx="3">
                  <c:v>5.8700000000000002E-2</c:v>
                </c:pt>
                <c:pt idx="4">
                  <c:v>6.5199999999999994E-2</c:v>
                </c:pt>
                <c:pt idx="5">
                  <c:v>8.1500000000000003E-2</c:v>
                </c:pt>
                <c:pt idx="6">
                  <c:v>7.51E-2</c:v>
                </c:pt>
                <c:pt idx="7">
                  <c:v>7.2400000000000006E-2</c:v>
                </c:pt>
                <c:pt idx="8">
                  <c:v>8.0299999999999996E-2</c:v>
                </c:pt>
                <c:pt idx="9">
                  <c:v>6.8000000000000005E-2</c:v>
                </c:pt>
                <c:pt idx="10">
                  <c:v>8.9399999999999993E-2</c:v>
                </c:pt>
                <c:pt idx="11">
                  <c:v>6.3299999999999995E-2</c:v>
                </c:pt>
                <c:pt idx="12">
                  <c:v>4.8800000000000003E-2</c:v>
                </c:pt>
                <c:pt idx="13">
                  <c:v>4.6899999999999997E-2</c:v>
                </c:pt>
                <c:pt idx="14">
                  <c:v>5.6500000000000002E-2</c:v>
                </c:pt>
                <c:pt idx="15">
                  <c:v>6.0400000000000002E-2</c:v>
                </c:pt>
                <c:pt idx="16">
                  <c:v>6.0400000000000002E-2</c:v>
                </c:pt>
                <c:pt idx="17">
                  <c:v>6.2600000000000003E-2</c:v>
                </c:pt>
                <c:pt idx="18">
                  <c:v>4.5900000000000003E-2</c:v>
                </c:pt>
                <c:pt idx="19">
                  <c:v>3.4000000000000002E-2</c:v>
                </c:pt>
                <c:pt idx="20">
                  <c:v>6.0400000000000002E-2</c:v>
                </c:pt>
                <c:pt idx="21">
                  <c:v>4.8500000000000001E-2</c:v>
                </c:pt>
                <c:pt idx="22">
                  <c:v>5.2499999999999998E-2</c:v>
                </c:pt>
                <c:pt idx="23">
                  <c:v>4.9500000000000002E-2</c:v>
                </c:pt>
                <c:pt idx="24">
                  <c:v>4.65E-2</c:v>
                </c:pt>
                <c:pt idx="25">
                  <c:v>4.6899999999999997E-2</c:v>
                </c:pt>
                <c:pt idx="26">
                  <c:v>3.8899999999999997E-2</c:v>
                </c:pt>
              </c:numCache>
            </c:numRef>
          </c:val>
          <c:smooth val="0"/>
          <c:extLst>
            <c:ext xmlns:c16="http://schemas.microsoft.com/office/drawing/2014/chart" uri="{C3380CC4-5D6E-409C-BE32-E72D297353CC}">
              <c16:uniqueId val="{00000003-8E4F-3D40-90C0-3F31F27D071D}"/>
            </c:ext>
          </c:extLst>
        </c:ser>
        <c:ser>
          <c:idx val="4"/>
          <c:order val="4"/>
          <c:tx>
            <c:v>Moody AAA</c:v>
          </c:tx>
          <c:spPr>
            <a:ln w="28575" cap="rnd">
              <a:solidFill>
                <a:schemeClr val="accent5"/>
              </a:solidFill>
              <a:prstDash val="sysDash"/>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9.3200000000000005E-2</c:v>
              </c:pt>
              <c:pt idx="1">
                <c:v>8.77E-2</c:v>
              </c:pt>
              <c:pt idx="2">
                <c:v>8.14E-2</c:v>
              </c:pt>
              <c:pt idx="3">
                <c:v>7.2099999999999997E-2</c:v>
              </c:pt>
              <c:pt idx="4">
                <c:v>7.9699999999999993E-2</c:v>
              </c:pt>
              <c:pt idx="5">
                <c:v>7.5899999999999995E-2</c:v>
              </c:pt>
              <c:pt idx="6">
                <c:v>7.3700000000000002E-2</c:v>
              </c:pt>
              <c:pt idx="7">
                <c:v>7.2599999999999998E-2</c:v>
              </c:pt>
              <c:pt idx="8">
                <c:v>6.5299999999999997E-2</c:v>
              </c:pt>
              <c:pt idx="9">
                <c:v>7.0499999999999993E-2</c:v>
              </c:pt>
              <c:pt idx="10">
                <c:v>7.6200000000000004E-2</c:v>
              </c:pt>
              <c:pt idx="11">
                <c:v>7.0800000000000002E-2</c:v>
              </c:pt>
              <c:pt idx="12">
                <c:v>6.4899999999999999E-2</c:v>
              </c:pt>
              <c:pt idx="13">
                <c:v>5.6600000000000004E-2</c:v>
              </c:pt>
              <c:pt idx="14">
                <c:v>5.6299999999999996E-2</c:v>
              </c:pt>
              <c:pt idx="15">
                <c:v>5.2300000000000006E-2</c:v>
              </c:pt>
              <c:pt idx="16">
                <c:v>5.5899999999999998E-2</c:v>
              </c:pt>
              <c:pt idx="17">
                <c:v>5.5599999999999997E-2</c:v>
              </c:pt>
              <c:pt idx="18">
                <c:v>5.6299999999999996E-2</c:v>
              </c:pt>
              <c:pt idx="19">
                <c:v>5.3099999999999994E-2</c:v>
              </c:pt>
              <c:pt idx="20">
                <c:v>4.940992063492064E-2</c:v>
              </c:pt>
              <c:pt idx="21">
                <c:v>4.6381199999999997E-2</c:v>
              </c:pt>
              <c:pt idx="22">
                <c:v>3.6724800000000002E-2</c:v>
              </c:pt>
              <c:pt idx="23">
                <c:v>4.2342399999999995E-2</c:v>
              </c:pt>
              <c:pt idx="24">
                <c:v>4.1603199999999993E-2</c:v>
              </c:pt>
              <c:pt idx="25">
                <c:v>3.8888047808764939E-2</c:v>
              </c:pt>
              <c:pt idx="26">
                <c:v>3.6599599999999996E-2</c:v>
              </c:pt>
            </c:numLit>
          </c:val>
          <c:smooth val="0"/>
          <c:extLst>
            <c:ext xmlns:c16="http://schemas.microsoft.com/office/drawing/2014/chart" uri="{C3380CC4-5D6E-409C-BE32-E72D297353CC}">
              <c16:uniqueId val="{00000004-8E4F-3D40-90C0-3F31F27D071D}"/>
            </c:ext>
          </c:extLst>
        </c:ser>
        <c:dLbls>
          <c:showLegendKey val="0"/>
          <c:showVal val="0"/>
          <c:showCatName val="0"/>
          <c:showSerName val="0"/>
          <c:showPercent val="0"/>
          <c:showBubbleSize val="0"/>
        </c:dLbls>
        <c:marker val="1"/>
        <c:smooth val="0"/>
        <c:axId val="2123580808"/>
        <c:axId val="2123584552"/>
      </c:lineChart>
      <c:catAx>
        <c:axId val="2123580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584552"/>
        <c:crosses val="autoZero"/>
        <c:auto val="1"/>
        <c:lblAlgn val="ctr"/>
        <c:lblOffset val="100"/>
        <c:tickLblSkip val="2"/>
        <c:tickMarkSkip val="2"/>
        <c:noMultiLvlLbl val="0"/>
      </c:catAx>
      <c:valAx>
        <c:axId val="2123584552"/>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580808"/>
        <c:crosses val="autoZero"/>
        <c:crossBetween val="between"/>
      </c:valAx>
      <c:spPr>
        <a:noFill/>
        <a:ln>
          <a:noFill/>
        </a:ln>
        <a:effectLst/>
      </c:spPr>
    </c:plotArea>
    <c:legend>
      <c:legendPos val="b"/>
      <c:layout>
        <c:manualLayout>
          <c:xMode val="edge"/>
          <c:yMode val="edge"/>
          <c:x val="0.51018842197532099"/>
          <c:y val="7.9714099509610198E-2"/>
          <c:w val="0.47629299429864302"/>
          <c:h val="0.285279116229874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66457142429006E-2"/>
          <c:y val="8.1411126187245594E-2"/>
          <c:w val="0.91930699671104399"/>
          <c:h val="0.80188933642453497"/>
        </c:manualLayout>
      </c:layout>
      <c:lineChart>
        <c:grouping val="standard"/>
        <c:varyColors val="0"/>
        <c:ser>
          <c:idx val="2"/>
          <c:order val="0"/>
          <c:tx>
            <c:strRef>
              <c:f>'DataF11-12'!$P$1</c:f>
              <c:strCache>
                <c:ptCount val="1"/>
                <c:pt idx="0">
                  <c:v>True wealth share</c:v>
                </c:pt>
              </c:strCache>
            </c:strRef>
          </c:tx>
          <c:spPr>
            <a:ln w="28575" cap="rnd">
              <a:solidFill>
                <a:schemeClr val="tx1"/>
              </a:solidFill>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'DataF11-12'!$P$3:$P$29</c:f>
              <c:numCache>
                <c:formatCode>General</c:formatCode>
                <c:ptCount val="27"/>
                <c:pt idx="0">
                  <c:v>0.63449999999999995</c:v>
                </c:pt>
                <c:pt idx="1">
                  <c:v>0.63870000000000005</c:v>
                </c:pt>
                <c:pt idx="2">
                  <c:v>0.63160000000000005</c:v>
                </c:pt>
                <c:pt idx="3">
                  <c:v>0.62839999999999996</c:v>
                </c:pt>
                <c:pt idx="4">
                  <c:v>0.62119999999999997</c:v>
                </c:pt>
                <c:pt idx="5">
                  <c:v>0.62870000000000004</c:v>
                </c:pt>
                <c:pt idx="6">
                  <c:v>0.63009999999999999</c:v>
                </c:pt>
                <c:pt idx="7">
                  <c:v>0.62250000000000005</c:v>
                </c:pt>
                <c:pt idx="8">
                  <c:v>0.61819999999999997</c:v>
                </c:pt>
                <c:pt idx="9">
                  <c:v>0.62529999999999997</c:v>
                </c:pt>
                <c:pt idx="10">
                  <c:v>0.61909999999999998</c:v>
                </c:pt>
                <c:pt idx="11">
                  <c:v>0.60840000000000005</c:v>
                </c:pt>
                <c:pt idx="12">
                  <c:v>0.6018</c:v>
                </c:pt>
                <c:pt idx="13">
                  <c:v>0.60760000000000003</c:v>
                </c:pt>
                <c:pt idx="14">
                  <c:v>0.59870000000000001</c:v>
                </c:pt>
                <c:pt idx="15">
                  <c:v>0.59530000000000005</c:v>
                </c:pt>
                <c:pt idx="16">
                  <c:v>0.59589999999999999</c:v>
                </c:pt>
                <c:pt idx="17">
                  <c:v>0.6</c:v>
                </c:pt>
                <c:pt idx="18">
                  <c:v>0.59809999999999997</c:v>
                </c:pt>
                <c:pt idx="19">
                  <c:v>0.59530000000000005</c:v>
                </c:pt>
                <c:pt idx="20">
                  <c:v>0.5958</c:v>
                </c:pt>
                <c:pt idx="21">
                  <c:v>0.59689999999999999</c:v>
                </c:pt>
                <c:pt idx="22">
                  <c:v>0.58950000000000002</c:v>
                </c:pt>
                <c:pt idx="23">
                  <c:v>0.58830000000000005</c:v>
                </c:pt>
                <c:pt idx="24">
                  <c:v>0.59450000000000003</c:v>
                </c:pt>
                <c:pt idx="25">
                  <c:v>0.59770000000000001</c:v>
                </c:pt>
                <c:pt idx="26">
                  <c:v>0.59519999999999995</c:v>
                </c:pt>
              </c:numCache>
            </c:numRef>
          </c:val>
          <c:smooth val="0"/>
          <c:extLst>
            <c:ext xmlns:c16="http://schemas.microsoft.com/office/drawing/2014/chart" uri="{C3380CC4-5D6E-409C-BE32-E72D297353CC}">
              <c16:uniqueId val="{00000000-CB3D-C84F-AE04-FD0CCC0251D9}"/>
            </c:ext>
          </c:extLst>
        </c:ser>
        <c:ser>
          <c:idx val="0"/>
          <c:order val="1"/>
          <c:tx>
            <c:strRef>
              <c:f>'DataF11-12'!$Q$1</c:f>
              <c:strCache>
                <c:ptCount val="1"/>
                <c:pt idx="0">
                  <c:v>Capitalizing with average r </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'DataF11-12'!$Q$3:$Q$29</c:f>
              <c:numCache>
                <c:formatCode>General</c:formatCode>
                <c:ptCount val="27"/>
                <c:pt idx="0">
                  <c:v>0.63390000000000002</c:v>
                </c:pt>
                <c:pt idx="1">
                  <c:v>0.63770000000000004</c:v>
                </c:pt>
                <c:pt idx="2">
                  <c:v>0.62890000000000001</c:v>
                </c:pt>
                <c:pt idx="3">
                  <c:v>0.62390000000000001</c:v>
                </c:pt>
                <c:pt idx="4">
                  <c:v>0.61960000000000004</c:v>
                </c:pt>
                <c:pt idx="5">
                  <c:v>0.62960000000000005</c:v>
                </c:pt>
                <c:pt idx="6">
                  <c:v>0.63080000000000003</c:v>
                </c:pt>
                <c:pt idx="7">
                  <c:v>0.623</c:v>
                </c:pt>
                <c:pt idx="8">
                  <c:v>0.62060000000000004</c:v>
                </c:pt>
                <c:pt idx="9">
                  <c:v>0.62560000000000004</c:v>
                </c:pt>
                <c:pt idx="10">
                  <c:v>0.624</c:v>
                </c:pt>
                <c:pt idx="11">
                  <c:v>0.61109999999999998</c:v>
                </c:pt>
                <c:pt idx="12">
                  <c:v>0.60329999999999995</c:v>
                </c:pt>
                <c:pt idx="13">
                  <c:v>0.60940000000000005</c:v>
                </c:pt>
                <c:pt idx="14">
                  <c:v>0.60309999999999997</c:v>
                </c:pt>
                <c:pt idx="15">
                  <c:v>0.60119999999999996</c:v>
                </c:pt>
                <c:pt idx="16">
                  <c:v>0.59850000000000003</c:v>
                </c:pt>
                <c:pt idx="17">
                  <c:v>0.60360000000000003</c:v>
                </c:pt>
                <c:pt idx="18">
                  <c:v>0.60189999999999999</c:v>
                </c:pt>
                <c:pt idx="19">
                  <c:v>0.59219999999999995</c:v>
                </c:pt>
                <c:pt idx="20">
                  <c:v>0.59899999999999998</c:v>
                </c:pt>
                <c:pt idx="21">
                  <c:v>0.59940000000000004</c:v>
                </c:pt>
                <c:pt idx="22">
                  <c:v>0.59099999999999997</c:v>
                </c:pt>
                <c:pt idx="23">
                  <c:v>0.59079999999999999</c:v>
                </c:pt>
                <c:pt idx="24">
                  <c:v>0.59530000000000005</c:v>
                </c:pt>
                <c:pt idx="25">
                  <c:v>0.60119999999999996</c:v>
                </c:pt>
                <c:pt idx="26">
                  <c:v>0.59699999999999998</c:v>
                </c:pt>
              </c:numCache>
            </c:numRef>
          </c:val>
          <c:smooth val="0"/>
          <c:extLst>
            <c:ext xmlns:c16="http://schemas.microsoft.com/office/drawing/2014/chart" uri="{C3380CC4-5D6E-409C-BE32-E72D297353CC}">
              <c16:uniqueId val="{00000001-CB3D-C84F-AE04-FD0CCC0251D9}"/>
            </c:ext>
          </c:extLst>
        </c:ser>
        <c:ser>
          <c:idx val="1"/>
          <c:order val="2"/>
          <c:tx>
            <c:strRef>
              <c:f>'DataF11-12'!$R$1</c:f>
              <c:strCache>
                <c:ptCount val="1"/>
                <c:pt idx="0">
                  <c:v>Capitalizing with r of top 1% wealthiest foundations </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'DataF11-12'!$R$3:$R$29</c:f>
              <c:numCache>
                <c:formatCode>General</c:formatCode>
                <c:ptCount val="27"/>
                <c:pt idx="0">
                  <c:v>0.63560000000000005</c:v>
                </c:pt>
                <c:pt idx="1">
                  <c:v>0.63990000000000002</c:v>
                </c:pt>
                <c:pt idx="2">
                  <c:v>0.63280000000000003</c:v>
                </c:pt>
                <c:pt idx="3">
                  <c:v>0.62970000000000004</c:v>
                </c:pt>
                <c:pt idx="4">
                  <c:v>0.62229999999999996</c:v>
                </c:pt>
                <c:pt idx="5">
                  <c:v>0.62939999999999996</c:v>
                </c:pt>
                <c:pt idx="6">
                  <c:v>0.63070000000000004</c:v>
                </c:pt>
                <c:pt idx="7">
                  <c:v>0.62350000000000005</c:v>
                </c:pt>
                <c:pt idx="8">
                  <c:v>0.62019999999999997</c:v>
                </c:pt>
                <c:pt idx="9">
                  <c:v>0.62629999999999997</c:v>
                </c:pt>
                <c:pt idx="10">
                  <c:v>0.62109999999999999</c:v>
                </c:pt>
                <c:pt idx="11">
                  <c:v>0.61060000000000003</c:v>
                </c:pt>
                <c:pt idx="12">
                  <c:v>0.60460000000000003</c:v>
                </c:pt>
                <c:pt idx="13">
                  <c:v>0.61009999999999998</c:v>
                </c:pt>
                <c:pt idx="14">
                  <c:v>0.60070000000000001</c:v>
                </c:pt>
                <c:pt idx="15">
                  <c:v>0.59709999999999996</c:v>
                </c:pt>
                <c:pt idx="16">
                  <c:v>0.59850000000000003</c:v>
                </c:pt>
                <c:pt idx="17">
                  <c:v>0.60270000000000001</c:v>
                </c:pt>
                <c:pt idx="18">
                  <c:v>0.60250000000000004</c:v>
                </c:pt>
                <c:pt idx="19">
                  <c:v>0.60040000000000004</c:v>
                </c:pt>
                <c:pt idx="20">
                  <c:v>0.60089999999999999</c:v>
                </c:pt>
                <c:pt idx="21">
                  <c:v>0.6018</c:v>
                </c:pt>
                <c:pt idx="22">
                  <c:v>0.59460000000000002</c:v>
                </c:pt>
                <c:pt idx="23">
                  <c:v>0.5927</c:v>
                </c:pt>
                <c:pt idx="24">
                  <c:v>0.59770000000000001</c:v>
                </c:pt>
                <c:pt idx="25">
                  <c:v>0.60250000000000004</c:v>
                </c:pt>
                <c:pt idx="26">
                  <c:v>0.59789999999999999</c:v>
                </c:pt>
              </c:numCache>
            </c:numRef>
          </c:val>
          <c:smooth val="0"/>
          <c:extLst>
            <c:ext xmlns:c16="http://schemas.microsoft.com/office/drawing/2014/chart" uri="{C3380CC4-5D6E-409C-BE32-E72D297353CC}">
              <c16:uniqueId val="{00000002-CB3D-C84F-AE04-FD0CCC0251D9}"/>
            </c:ext>
          </c:extLst>
        </c:ser>
        <c:ser>
          <c:idx val="3"/>
          <c:order val="3"/>
          <c:tx>
            <c:strRef>
              <c:f>'DataF11-12'!$S$1</c:f>
              <c:strCache>
                <c:ptCount val="1"/>
                <c:pt idx="0">
                  <c:v>Capitalizing with r of top 1% highest interest foundations</c:v>
                </c:pt>
              </c:strCache>
            </c:strRef>
          </c:tx>
          <c:spPr>
            <a:ln w="28575" cap="rnd">
              <a:solidFill>
                <a:schemeClr val="accent4"/>
              </a:solidFill>
              <a:round/>
            </a:ln>
            <a:effectLst/>
          </c:spPr>
          <c:marker>
            <c:symbol val="triangle"/>
            <c:size val="7"/>
            <c:spPr>
              <a:solidFill>
                <a:schemeClr val="accent4"/>
              </a:solidFill>
              <a:ln w="9525">
                <a:solidFill>
                  <a:schemeClr val="accent4"/>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'DataF11-12'!$S$3:$S$29</c:f>
              <c:numCache>
                <c:formatCode>General</c:formatCode>
                <c:ptCount val="27"/>
                <c:pt idx="0">
                  <c:v>0.62770000000000004</c:v>
                </c:pt>
                <c:pt idx="1">
                  <c:v>0.63180000000000003</c:v>
                </c:pt>
                <c:pt idx="2">
                  <c:v>0.62160000000000004</c:v>
                </c:pt>
                <c:pt idx="3">
                  <c:v>0.61570000000000003</c:v>
                </c:pt>
                <c:pt idx="4">
                  <c:v>0.61229999999999996</c:v>
                </c:pt>
                <c:pt idx="5">
                  <c:v>0.62250000000000005</c:v>
                </c:pt>
                <c:pt idx="6">
                  <c:v>0.62350000000000005</c:v>
                </c:pt>
                <c:pt idx="7">
                  <c:v>0.61619999999999997</c:v>
                </c:pt>
                <c:pt idx="8">
                  <c:v>0.61209999999999998</c:v>
                </c:pt>
                <c:pt idx="9">
                  <c:v>0.61770000000000003</c:v>
                </c:pt>
                <c:pt idx="10">
                  <c:v>0.61209999999999998</c:v>
                </c:pt>
                <c:pt idx="11">
                  <c:v>0.5988</c:v>
                </c:pt>
                <c:pt idx="12">
                  <c:v>0.58960000000000001</c:v>
                </c:pt>
                <c:pt idx="13">
                  <c:v>0.59650000000000003</c:v>
                </c:pt>
                <c:pt idx="14">
                  <c:v>0.58950000000000002</c:v>
                </c:pt>
                <c:pt idx="15">
                  <c:v>0.58850000000000002</c:v>
                </c:pt>
                <c:pt idx="16">
                  <c:v>0.58679999999999999</c:v>
                </c:pt>
                <c:pt idx="17">
                  <c:v>0.58909999999999996</c:v>
                </c:pt>
                <c:pt idx="18">
                  <c:v>0.58189999999999997</c:v>
                </c:pt>
                <c:pt idx="19">
                  <c:v>0.57430000000000003</c:v>
                </c:pt>
                <c:pt idx="20">
                  <c:v>0.5756</c:v>
                </c:pt>
                <c:pt idx="21">
                  <c:v>0.57620000000000005</c:v>
                </c:pt>
                <c:pt idx="22">
                  <c:v>0.56930000000000003</c:v>
                </c:pt>
                <c:pt idx="23">
                  <c:v>0.56950000000000001</c:v>
                </c:pt>
                <c:pt idx="24">
                  <c:v>0.57579999999999998</c:v>
                </c:pt>
                <c:pt idx="25">
                  <c:v>0.57999999999999996</c:v>
                </c:pt>
                <c:pt idx="26">
                  <c:v>0.57899999999999996</c:v>
                </c:pt>
              </c:numCache>
            </c:numRef>
          </c:val>
          <c:smooth val="0"/>
          <c:extLst>
            <c:ext xmlns:c16="http://schemas.microsoft.com/office/drawing/2014/chart" uri="{C3380CC4-5D6E-409C-BE32-E72D297353CC}">
              <c16:uniqueId val="{00000003-CB3D-C84F-AE04-FD0CCC0251D9}"/>
            </c:ext>
          </c:extLst>
        </c:ser>
        <c:dLbls>
          <c:showLegendKey val="0"/>
          <c:showVal val="0"/>
          <c:showCatName val="0"/>
          <c:showSerName val="0"/>
          <c:showPercent val="0"/>
          <c:showBubbleSize val="0"/>
        </c:dLbls>
        <c:smooth val="0"/>
        <c:axId val="2123630344"/>
        <c:axId val="2123636616"/>
      </c:lineChart>
      <c:catAx>
        <c:axId val="2123630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36616"/>
        <c:crosses val="autoZero"/>
        <c:auto val="1"/>
        <c:lblAlgn val="ctr"/>
        <c:lblOffset val="100"/>
        <c:tickLblSkip val="2"/>
        <c:tickMarkSkip val="2"/>
        <c:noMultiLvlLbl val="0"/>
      </c:catAx>
      <c:valAx>
        <c:axId val="2123636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30344"/>
        <c:crosses val="autoZero"/>
        <c:crossBetween val="between"/>
      </c:valAx>
      <c:spPr>
        <a:noFill/>
        <a:ln>
          <a:noFill/>
        </a:ln>
        <a:effectLst/>
      </c:spPr>
    </c:plotArea>
    <c:legend>
      <c:legendPos val="b"/>
      <c:layout>
        <c:manualLayout>
          <c:xMode val="edge"/>
          <c:yMode val="edge"/>
          <c:x val="8.0121818740307299E-2"/>
          <c:y val="0.50847936409576999"/>
          <c:w val="0.57144047289046096"/>
          <c:h val="0.3666902424171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a:t>
            </a:r>
            <a:r>
              <a:rPr lang="en-US" baseline="0"/>
              <a:t> Rate on Savings Accounts of Foundations</a:t>
            </a:r>
            <a:endParaRPr lang="en-US"/>
          </a:p>
        </c:rich>
      </c:tx>
      <c:layout>
        <c:manualLayout>
          <c:xMode val="edge"/>
          <c:yMode val="edge"/>
          <c:x val="0.16067052750661201"/>
          <c:y val="0"/>
        </c:manualLayout>
      </c:layout>
      <c:overlay val="0"/>
    </c:title>
    <c:autoTitleDeleted val="0"/>
    <c:plotArea>
      <c:layout>
        <c:manualLayout>
          <c:layoutTarget val="inner"/>
          <c:xMode val="edge"/>
          <c:yMode val="edge"/>
          <c:x val="6.3566457142429006E-2"/>
          <c:y val="8.1411126187245594E-2"/>
          <c:w val="0.91930699671104399"/>
          <c:h val="0.80188933642453497"/>
        </c:manualLayout>
      </c:layout>
      <c:lineChart>
        <c:grouping val="standard"/>
        <c:varyColors val="0"/>
        <c:ser>
          <c:idx val="0"/>
          <c:order val="0"/>
          <c:tx>
            <c:strRef>
              <c:f>'DataF11-12'!$D$1</c:f>
              <c:strCache>
                <c:ptCount val="1"/>
                <c:pt idx="0">
                  <c:v>All foundations</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'DataF11-12'!$D$3:$D$29</c:f>
              <c:numCache>
                <c:formatCode>General</c:formatCode>
                <c:ptCount val="27"/>
                <c:pt idx="0">
                  <c:v>7.9100000000000004E-2</c:v>
                </c:pt>
                <c:pt idx="1">
                  <c:v>6.7400000000000002E-2</c:v>
                </c:pt>
                <c:pt idx="2">
                  <c:v>4.82E-2</c:v>
                </c:pt>
                <c:pt idx="3">
                  <c:v>4.1399999999999999E-2</c:v>
                </c:pt>
                <c:pt idx="4">
                  <c:v>4.7399999999999998E-2</c:v>
                </c:pt>
                <c:pt idx="5">
                  <c:v>5.67E-2</c:v>
                </c:pt>
                <c:pt idx="6">
                  <c:v>5.0099999999999999E-2</c:v>
                </c:pt>
                <c:pt idx="7">
                  <c:v>4.9599999999999998E-2</c:v>
                </c:pt>
                <c:pt idx="8">
                  <c:v>4.9000000000000002E-2</c:v>
                </c:pt>
                <c:pt idx="9">
                  <c:v>4.36E-2</c:v>
                </c:pt>
                <c:pt idx="10">
                  <c:v>5.1499999999999997E-2</c:v>
                </c:pt>
                <c:pt idx="11">
                  <c:v>3.8600000000000002E-2</c:v>
                </c:pt>
                <c:pt idx="12">
                  <c:v>2.6800000000000001E-2</c:v>
                </c:pt>
                <c:pt idx="13">
                  <c:v>2.41E-2</c:v>
                </c:pt>
                <c:pt idx="14">
                  <c:v>2.7199999999999998E-2</c:v>
                </c:pt>
                <c:pt idx="15">
                  <c:v>3.4700000000000002E-2</c:v>
                </c:pt>
                <c:pt idx="16">
                  <c:v>3.7499999999999999E-2</c:v>
                </c:pt>
                <c:pt idx="17">
                  <c:v>3.6299999999999999E-2</c:v>
                </c:pt>
                <c:pt idx="18">
                  <c:v>2.4299999999999999E-2</c:v>
                </c:pt>
                <c:pt idx="19">
                  <c:v>1.5100000000000001E-2</c:v>
                </c:pt>
                <c:pt idx="20">
                  <c:v>1.61E-2</c:v>
                </c:pt>
                <c:pt idx="21">
                  <c:v>1.38E-2</c:v>
                </c:pt>
                <c:pt idx="22">
                  <c:v>1.2500000000000001E-2</c:v>
                </c:pt>
                <c:pt idx="23">
                  <c:v>1.17E-2</c:v>
                </c:pt>
                <c:pt idx="24">
                  <c:v>1.03E-2</c:v>
                </c:pt>
                <c:pt idx="25">
                  <c:v>1.0200000000000001E-2</c:v>
                </c:pt>
                <c:pt idx="26">
                  <c:v>1.01E-2</c:v>
                </c:pt>
              </c:numCache>
            </c:numRef>
          </c:val>
          <c:smooth val="0"/>
          <c:extLst>
            <c:ext xmlns:c16="http://schemas.microsoft.com/office/drawing/2014/chart" uri="{C3380CC4-5D6E-409C-BE32-E72D297353CC}">
              <c16:uniqueId val="{00000000-B551-964A-8308-22D168C8C824}"/>
            </c:ext>
          </c:extLst>
        </c:ser>
        <c:ser>
          <c:idx val="1"/>
          <c:order val="1"/>
          <c:tx>
            <c:strRef>
              <c:f>'DataF11-12'!$E$1</c:f>
              <c:strCache>
                <c:ptCount val="1"/>
                <c:pt idx="0">
                  <c:v>Top 1% wealthiest foundations</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'DataF11-12'!$E$3:$E$29</c:f>
              <c:numCache>
                <c:formatCode>General</c:formatCode>
                <c:ptCount val="27"/>
                <c:pt idx="0">
                  <c:v>7.5600000000000001E-2</c:v>
                </c:pt>
                <c:pt idx="1">
                  <c:v>6.2600000000000003E-2</c:v>
                </c:pt>
                <c:pt idx="2">
                  <c:v>4.2200000000000001E-2</c:v>
                </c:pt>
                <c:pt idx="3">
                  <c:v>3.44E-2</c:v>
                </c:pt>
                <c:pt idx="4">
                  <c:v>4.3400000000000001E-2</c:v>
                </c:pt>
                <c:pt idx="5">
                  <c:v>5.7000000000000002E-2</c:v>
                </c:pt>
                <c:pt idx="6">
                  <c:v>5.04E-2</c:v>
                </c:pt>
                <c:pt idx="7">
                  <c:v>4.8500000000000001E-2</c:v>
                </c:pt>
                <c:pt idx="8">
                  <c:v>4.9799999999999997E-2</c:v>
                </c:pt>
                <c:pt idx="9">
                  <c:v>4.24E-2</c:v>
                </c:pt>
                <c:pt idx="10">
                  <c:v>5.7200000000000001E-2</c:v>
                </c:pt>
                <c:pt idx="11">
                  <c:v>3.9300000000000002E-2</c:v>
                </c:pt>
                <c:pt idx="12">
                  <c:v>2.5600000000000001E-2</c:v>
                </c:pt>
                <c:pt idx="13">
                  <c:v>2.3400000000000001E-2</c:v>
                </c:pt>
                <c:pt idx="14">
                  <c:v>0.03</c:v>
                </c:pt>
                <c:pt idx="15">
                  <c:v>0.04</c:v>
                </c:pt>
                <c:pt idx="16">
                  <c:v>3.7499999999999999E-2</c:v>
                </c:pt>
                <c:pt idx="17">
                  <c:v>3.7400000000000003E-2</c:v>
                </c:pt>
                <c:pt idx="18">
                  <c:v>2.3900000000000001E-2</c:v>
                </c:pt>
                <c:pt idx="19">
                  <c:v>1.1599999999999999E-2</c:v>
                </c:pt>
                <c:pt idx="20">
                  <c:v>1.4999999999999999E-2</c:v>
                </c:pt>
                <c:pt idx="21">
                  <c:v>1.26E-2</c:v>
                </c:pt>
                <c:pt idx="22">
                  <c:v>1.0699999999999999E-2</c:v>
                </c:pt>
                <c:pt idx="23">
                  <c:v>1.0699999999999999E-2</c:v>
                </c:pt>
                <c:pt idx="24">
                  <c:v>9.1999999999999998E-3</c:v>
                </c:pt>
                <c:pt idx="25">
                  <c:v>9.5999999999999992E-3</c:v>
                </c:pt>
                <c:pt idx="26">
                  <c:v>9.7000000000000003E-3</c:v>
                </c:pt>
              </c:numCache>
            </c:numRef>
          </c:val>
          <c:smooth val="0"/>
          <c:extLst>
            <c:ext xmlns:c16="http://schemas.microsoft.com/office/drawing/2014/chart" uri="{C3380CC4-5D6E-409C-BE32-E72D297353CC}">
              <c16:uniqueId val="{00000001-B551-964A-8308-22D168C8C824}"/>
            </c:ext>
          </c:extLst>
        </c:ser>
        <c:ser>
          <c:idx val="2"/>
          <c:order val="2"/>
          <c:tx>
            <c:v>Saez-Zucman aggregate </c:v>
          </c:tx>
          <c:spPr>
            <a:ln w="28575" cap="rnd">
              <a:solidFill>
                <a:schemeClr val="accent3"/>
              </a:solidFill>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7.2505684974299808E-2</c:v>
              </c:pt>
              <c:pt idx="1">
                <c:v>6.5898168599948959E-2</c:v>
              </c:pt>
              <c:pt idx="2">
                <c:v>5.3416881975013333E-2</c:v>
              </c:pt>
              <c:pt idx="3">
                <c:v>4.4608982387346757E-2</c:v>
              </c:pt>
              <c:pt idx="4">
                <c:v>4.0889777862818021E-2</c:v>
              </c:pt>
              <c:pt idx="5">
                <c:v>4.6126278342386459E-2</c:v>
              </c:pt>
              <c:pt idx="6">
                <c:v>4.6003547139199512E-2</c:v>
              </c:pt>
              <c:pt idx="7">
                <c:v>4.5672843673268175E-2</c:v>
              </c:pt>
              <c:pt idx="8">
                <c:v>4.6427718870299707E-2</c:v>
              </c:pt>
              <c:pt idx="9">
                <c:v>4.6181977210259975E-2</c:v>
              </c:pt>
              <c:pt idx="10">
                <c:v>5.1982841535137637E-2</c:v>
              </c:pt>
              <c:pt idx="11">
                <c:v>4.8668062077919128E-2</c:v>
              </c:pt>
              <c:pt idx="12">
                <c:v>3.4651226056484685E-2</c:v>
              </c:pt>
              <c:pt idx="13">
                <c:v>2.6980989012962094E-2</c:v>
              </c:pt>
              <c:pt idx="14">
                <c:v>2.4420700265245229E-2</c:v>
              </c:pt>
              <c:pt idx="15">
                <c:v>2.9118146756658969E-2</c:v>
              </c:pt>
              <c:pt idx="16">
                <c:v>3.8552983915818448E-2</c:v>
              </c:pt>
              <c:pt idx="17">
                <c:v>4.1843494156119203E-2</c:v>
              </c:pt>
              <c:pt idx="18">
                <c:v>2.9836162832264201E-2</c:v>
              </c:pt>
              <c:pt idx="19">
                <c:v>2.1228342747516175E-2</c:v>
              </c:pt>
              <c:pt idx="20">
                <c:v>1.7131072266941945E-2</c:v>
              </c:pt>
              <c:pt idx="21">
                <c:v>1.4077282378106664E-2</c:v>
              </c:pt>
              <c:pt idx="22">
                <c:v>1.2892817512671849E-2</c:v>
              </c:pt>
              <c:pt idx="23">
                <c:v>1.166286672534462E-2</c:v>
              </c:pt>
              <c:pt idx="24">
                <c:v>1.1281033255876852E-2</c:v>
              </c:pt>
              <c:pt idx="25">
                <c:v>1.1110180140957377E-2</c:v>
              </c:pt>
              <c:pt idx="26">
                <c:v>1.0861006155906395E-2</c:v>
              </c:pt>
            </c:numLit>
          </c:val>
          <c:smooth val="0"/>
          <c:extLst>
            <c:ext xmlns:c16="http://schemas.microsoft.com/office/drawing/2014/chart" uri="{C3380CC4-5D6E-409C-BE32-E72D297353CC}">
              <c16:uniqueId val="{00000002-B551-964A-8308-22D168C8C824}"/>
            </c:ext>
          </c:extLst>
        </c:ser>
        <c:ser>
          <c:idx val="3"/>
          <c:order val="3"/>
          <c:tx>
            <c:strRef>
              <c:f>'DataF11-12'!$G$1</c:f>
              <c:strCache>
                <c:ptCount val="1"/>
                <c:pt idx="0">
                  <c:v>Top 1% highest interest income foundations</c:v>
                </c:pt>
              </c:strCache>
            </c:strRef>
          </c:tx>
          <c:spPr>
            <a:ln w="28575" cap="rnd">
              <a:solidFill>
                <a:schemeClr val="accent4"/>
              </a:solidFill>
              <a:round/>
            </a:ln>
            <a:effectLst/>
          </c:spPr>
          <c:marker>
            <c:symbol val="triangle"/>
            <c:size val="7"/>
            <c:spPr>
              <a:solidFill>
                <a:schemeClr val="accent4"/>
              </a:solidFill>
              <a:ln w="9525">
                <a:solidFill>
                  <a:schemeClr val="accent4"/>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'DataF11-12'!$G$3:$G$29</c:f>
              <c:numCache>
                <c:formatCode>General</c:formatCode>
                <c:ptCount val="27"/>
                <c:pt idx="0">
                  <c:v>9.5699999999999993E-2</c:v>
                </c:pt>
                <c:pt idx="1">
                  <c:v>8.7400000000000005E-2</c:v>
                </c:pt>
                <c:pt idx="2">
                  <c:v>6.7699999999999996E-2</c:v>
                </c:pt>
                <c:pt idx="3">
                  <c:v>5.8700000000000002E-2</c:v>
                </c:pt>
                <c:pt idx="4">
                  <c:v>6.5199999999999994E-2</c:v>
                </c:pt>
                <c:pt idx="5">
                  <c:v>8.1500000000000003E-2</c:v>
                </c:pt>
                <c:pt idx="6">
                  <c:v>7.51E-2</c:v>
                </c:pt>
                <c:pt idx="7">
                  <c:v>7.2400000000000006E-2</c:v>
                </c:pt>
                <c:pt idx="8">
                  <c:v>8.0299999999999996E-2</c:v>
                </c:pt>
                <c:pt idx="9">
                  <c:v>6.8000000000000005E-2</c:v>
                </c:pt>
                <c:pt idx="10">
                  <c:v>8.9399999999999993E-2</c:v>
                </c:pt>
                <c:pt idx="11">
                  <c:v>6.3299999999999995E-2</c:v>
                </c:pt>
                <c:pt idx="12">
                  <c:v>4.8800000000000003E-2</c:v>
                </c:pt>
                <c:pt idx="13">
                  <c:v>4.6899999999999997E-2</c:v>
                </c:pt>
                <c:pt idx="14">
                  <c:v>5.6500000000000002E-2</c:v>
                </c:pt>
                <c:pt idx="15">
                  <c:v>6.0400000000000002E-2</c:v>
                </c:pt>
                <c:pt idx="16">
                  <c:v>6.0400000000000002E-2</c:v>
                </c:pt>
                <c:pt idx="17">
                  <c:v>6.2600000000000003E-2</c:v>
                </c:pt>
                <c:pt idx="18">
                  <c:v>4.5900000000000003E-2</c:v>
                </c:pt>
                <c:pt idx="19">
                  <c:v>3.4000000000000002E-2</c:v>
                </c:pt>
                <c:pt idx="20">
                  <c:v>6.0400000000000002E-2</c:v>
                </c:pt>
                <c:pt idx="21">
                  <c:v>4.8500000000000001E-2</c:v>
                </c:pt>
                <c:pt idx="22">
                  <c:v>5.2499999999999998E-2</c:v>
                </c:pt>
                <c:pt idx="23">
                  <c:v>4.9500000000000002E-2</c:v>
                </c:pt>
                <c:pt idx="24">
                  <c:v>4.65E-2</c:v>
                </c:pt>
                <c:pt idx="25">
                  <c:v>4.6899999999999997E-2</c:v>
                </c:pt>
                <c:pt idx="26">
                  <c:v>3.8899999999999997E-2</c:v>
                </c:pt>
              </c:numCache>
            </c:numRef>
          </c:val>
          <c:smooth val="0"/>
          <c:extLst>
            <c:ext xmlns:c16="http://schemas.microsoft.com/office/drawing/2014/chart" uri="{C3380CC4-5D6E-409C-BE32-E72D297353CC}">
              <c16:uniqueId val="{00000003-B551-964A-8308-22D168C8C824}"/>
            </c:ext>
          </c:extLst>
        </c:ser>
        <c:ser>
          <c:idx val="4"/>
          <c:order val="4"/>
          <c:tx>
            <c:v>Moody AAA</c:v>
          </c:tx>
          <c:spPr>
            <a:ln w="28575" cap="rnd">
              <a:solidFill>
                <a:schemeClr val="accent5"/>
              </a:solidFill>
              <a:prstDash val="sysDash"/>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9.3200000000000005E-2</c:v>
              </c:pt>
              <c:pt idx="1">
                <c:v>8.77E-2</c:v>
              </c:pt>
              <c:pt idx="2">
                <c:v>8.14E-2</c:v>
              </c:pt>
              <c:pt idx="3">
                <c:v>7.2099999999999997E-2</c:v>
              </c:pt>
              <c:pt idx="4">
                <c:v>7.9699999999999993E-2</c:v>
              </c:pt>
              <c:pt idx="5">
                <c:v>7.5899999999999995E-2</c:v>
              </c:pt>
              <c:pt idx="6">
                <c:v>7.3700000000000002E-2</c:v>
              </c:pt>
              <c:pt idx="7">
                <c:v>7.2599999999999998E-2</c:v>
              </c:pt>
              <c:pt idx="8">
                <c:v>6.5299999999999997E-2</c:v>
              </c:pt>
              <c:pt idx="9">
                <c:v>7.0499999999999993E-2</c:v>
              </c:pt>
              <c:pt idx="10">
                <c:v>7.6200000000000004E-2</c:v>
              </c:pt>
              <c:pt idx="11">
                <c:v>7.0800000000000002E-2</c:v>
              </c:pt>
              <c:pt idx="12">
                <c:v>6.4899999999999999E-2</c:v>
              </c:pt>
              <c:pt idx="13">
                <c:v>5.6600000000000004E-2</c:v>
              </c:pt>
              <c:pt idx="14">
                <c:v>5.6299999999999996E-2</c:v>
              </c:pt>
              <c:pt idx="15">
                <c:v>5.2300000000000006E-2</c:v>
              </c:pt>
              <c:pt idx="16">
                <c:v>5.5899999999999998E-2</c:v>
              </c:pt>
              <c:pt idx="17">
                <c:v>5.5599999999999997E-2</c:v>
              </c:pt>
              <c:pt idx="18">
                <c:v>5.6299999999999996E-2</c:v>
              </c:pt>
              <c:pt idx="19">
                <c:v>5.3099999999999994E-2</c:v>
              </c:pt>
              <c:pt idx="20">
                <c:v>4.940992063492064E-2</c:v>
              </c:pt>
              <c:pt idx="21">
                <c:v>4.6381199999999997E-2</c:v>
              </c:pt>
              <c:pt idx="22">
                <c:v>3.6724800000000002E-2</c:v>
              </c:pt>
              <c:pt idx="23">
                <c:v>4.2342399999999995E-2</c:v>
              </c:pt>
              <c:pt idx="24">
                <c:v>4.1603199999999993E-2</c:v>
              </c:pt>
              <c:pt idx="25">
                <c:v>3.8888047808764939E-2</c:v>
              </c:pt>
              <c:pt idx="26">
                <c:v>3.6599599999999996E-2</c:v>
              </c:pt>
            </c:numLit>
          </c:val>
          <c:smooth val="0"/>
          <c:extLst>
            <c:ext xmlns:c16="http://schemas.microsoft.com/office/drawing/2014/chart" uri="{C3380CC4-5D6E-409C-BE32-E72D297353CC}">
              <c16:uniqueId val="{00000004-B551-964A-8308-22D168C8C824}"/>
            </c:ext>
          </c:extLst>
        </c:ser>
        <c:dLbls>
          <c:showLegendKey val="0"/>
          <c:showVal val="0"/>
          <c:showCatName val="0"/>
          <c:showSerName val="0"/>
          <c:showPercent val="0"/>
          <c:showBubbleSize val="0"/>
        </c:dLbls>
        <c:marker val="1"/>
        <c:smooth val="0"/>
        <c:axId val="2123693944"/>
        <c:axId val="2123697688"/>
      </c:lineChart>
      <c:catAx>
        <c:axId val="212369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97688"/>
        <c:crosses val="autoZero"/>
        <c:auto val="1"/>
        <c:lblAlgn val="ctr"/>
        <c:lblOffset val="100"/>
        <c:tickLblSkip val="2"/>
        <c:tickMarkSkip val="2"/>
        <c:noMultiLvlLbl val="0"/>
      </c:catAx>
      <c:valAx>
        <c:axId val="2123697688"/>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93944"/>
        <c:crosses val="autoZero"/>
        <c:crossBetween val="between"/>
      </c:valAx>
      <c:spPr>
        <a:noFill/>
        <a:ln>
          <a:noFill/>
        </a:ln>
        <a:effectLst/>
      </c:spPr>
    </c:plotArea>
    <c:legend>
      <c:legendPos val="b"/>
      <c:layout>
        <c:manualLayout>
          <c:xMode val="edge"/>
          <c:yMode val="edge"/>
          <c:x val="0.45309993482023098"/>
          <c:y val="7.3925498820606894E-2"/>
          <c:w val="0.54479917888475204"/>
          <c:h val="0.2823847670271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700"/>
              <a:t>Wealth of tax</a:t>
            </a:r>
            <a:r>
              <a:rPr lang="fr-FR" sz="1700" baseline="0"/>
              <a:t> units with net wealth above $50 million </a:t>
            </a:r>
            <a:r>
              <a:rPr lang="fr-FR" sz="1700"/>
              <a:t>in 2016 ($T)</a:t>
            </a:r>
          </a:p>
        </c:rich>
      </c:tx>
      <c:layout>
        <c:manualLayout>
          <c:xMode val="edge"/>
          <c:yMode val="edge"/>
          <c:x val="0.14769405471461"/>
          <c:y val="2.0202020202020202E-3"/>
        </c:manualLayout>
      </c:layout>
      <c:overlay val="0"/>
    </c:title>
    <c:autoTitleDeleted val="0"/>
    <c:plotArea>
      <c:layout>
        <c:manualLayout>
          <c:layoutTarget val="inner"/>
          <c:xMode val="edge"/>
          <c:yMode val="edge"/>
          <c:x val="6.9484747739865793E-2"/>
          <c:y val="6.0185185185185203E-2"/>
          <c:w val="0.92968608923884499"/>
          <c:h val="0.83749015748031497"/>
        </c:manualLayout>
      </c:layout>
      <c:barChart>
        <c:barDir val="col"/>
        <c:grouping val="stacked"/>
        <c:varyColors val="0"/>
        <c:ser>
          <c:idx val="0"/>
          <c:order val="0"/>
          <c:tx>
            <c:strRef>
              <c:f>DataF3!$A$3</c:f>
              <c:strCache>
                <c:ptCount val="1"/>
                <c:pt idx="0">
                  <c:v>Wealth of tax units with more than $50 million and less than $1 billion</c:v>
                </c:pt>
              </c:strCache>
            </c:strRef>
          </c:tx>
          <c:spPr>
            <a:solidFill>
              <a:schemeClr val="tx2">
                <a:lumMod val="60000"/>
                <a:lumOff val="40000"/>
              </a:schemeClr>
            </a:solidFill>
            <a:effectLst/>
          </c:spPr>
          <c:invertIfNegative val="0"/>
          <c:cat>
            <c:strRef>
              <c:f>DataF3!$C$2:$E$2</c:f>
              <c:strCache>
                <c:ptCount val="3"/>
                <c:pt idx="0">
                  <c:v>Forbes + SCF</c:v>
                </c:pt>
                <c:pt idx="1">
                  <c:v>Saez-Zucman (2016)</c:v>
                </c:pt>
                <c:pt idx="2">
                  <c:v>Smith-Zidar-Zwick</c:v>
                </c:pt>
              </c:strCache>
            </c:strRef>
          </c:cat>
          <c:val>
            <c:numRef>
              <c:f>DataF3!$C$3:$E$3</c:f>
              <c:numCache>
                <c:formatCode>General</c:formatCode>
                <c:ptCount val="3"/>
                <c:pt idx="0">
                  <c:v>10.199999999999999</c:v>
                </c:pt>
                <c:pt idx="1">
                  <c:v>9.17</c:v>
                </c:pt>
                <c:pt idx="2">
                  <c:v>6.2</c:v>
                </c:pt>
              </c:numCache>
            </c:numRef>
          </c:val>
          <c:extLst>
            <c:ext xmlns:c16="http://schemas.microsoft.com/office/drawing/2014/chart" uri="{C3380CC4-5D6E-409C-BE32-E72D297353CC}">
              <c16:uniqueId val="{00000000-D99B-EA4A-A28B-B799EFF9F1E7}"/>
            </c:ext>
          </c:extLst>
        </c:ser>
        <c:ser>
          <c:idx val="1"/>
          <c:order val="1"/>
          <c:tx>
            <c:strRef>
              <c:f>DataF3!$A$4</c:f>
              <c:strCache>
                <c:ptCount val="1"/>
                <c:pt idx="0">
                  <c:v>Wealth of tax units with more than $1 billion</c:v>
                </c:pt>
              </c:strCache>
            </c:strRef>
          </c:tx>
          <c:spPr>
            <a:solidFill>
              <a:schemeClr val="accent2">
                <a:lumMod val="60000"/>
                <a:lumOff val="40000"/>
              </a:schemeClr>
            </a:solidFill>
            <a:effectLst/>
          </c:spPr>
          <c:invertIfNegative val="0"/>
          <c:cat>
            <c:strRef>
              <c:f>DataF3!$C$2:$E$2</c:f>
              <c:strCache>
                <c:ptCount val="3"/>
                <c:pt idx="0">
                  <c:v>Forbes + SCF</c:v>
                </c:pt>
                <c:pt idx="1">
                  <c:v>Saez-Zucman (2016)</c:v>
                </c:pt>
                <c:pt idx="2">
                  <c:v>Smith-Zidar-Zwick</c:v>
                </c:pt>
              </c:strCache>
            </c:strRef>
          </c:cat>
          <c:val>
            <c:numRef>
              <c:f>DataF3!$C$4:$E$4</c:f>
              <c:numCache>
                <c:formatCode>General</c:formatCode>
                <c:ptCount val="3"/>
                <c:pt idx="0">
                  <c:v>2.9804000000000004</c:v>
                </c:pt>
                <c:pt idx="1">
                  <c:v>3.14</c:v>
                </c:pt>
                <c:pt idx="2">
                  <c:v>1.7</c:v>
                </c:pt>
              </c:numCache>
            </c:numRef>
          </c:val>
          <c:extLst>
            <c:ext xmlns:c16="http://schemas.microsoft.com/office/drawing/2014/chart" uri="{C3380CC4-5D6E-409C-BE32-E72D297353CC}">
              <c16:uniqueId val="{00000001-D99B-EA4A-A28B-B799EFF9F1E7}"/>
            </c:ext>
          </c:extLst>
        </c:ser>
        <c:dLbls>
          <c:showLegendKey val="0"/>
          <c:showVal val="0"/>
          <c:showCatName val="0"/>
          <c:showSerName val="0"/>
          <c:showPercent val="0"/>
          <c:showBubbleSize val="0"/>
        </c:dLbls>
        <c:gapWidth val="150"/>
        <c:overlap val="100"/>
        <c:axId val="-2074609448"/>
        <c:axId val="-2074606472"/>
      </c:barChart>
      <c:catAx>
        <c:axId val="-2074609448"/>
        <c:scaling>
          <c:orientation val="minMax"/>
        </c:scaling>
        <c:delete val="0"/>
        <c:axPos val="b"/>
        <c:numFmt formatCode="General" sourceLinked="0"/>
        <c:majorTickMark val="out"/>
        <c:minorTickMark val="none"/>
        <c:tickLblPos val="nextTo"/>
        <c:crossAx val="-2074606472"/>
        <c:crosses val="autoZero"/>
        <c:auto val="1"/>
        <c:lblAlgn val="ctr"/>
        <c:lblOffset val="100"/>
        <c:noMultiLvlLbl val="0"/>
      </c:catAx>
      <c:valAx>
        <c:axId val="-2074606472"/>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crossAx val="-2074609448"/>
        <c:crosses val="autoZero"/>
        <c:crossBetween val="between"/>
      </c:valAx>
    </c:plotArea>
    <c:legend>
      <c:legendPos val="r"/>
      <c:layout>
        <c:manualLayout>
          <c:xMode val="edge"/>
          <c:yMode val="edge"/>
          <c:x val="0.60469385872885995"/>
          <c:y val="5.9158196134574098E-2"/>
          <c:w val="0.38715786075788799"/>
          <c:h val="0.21811119064662399"/>
        </c:manualLayout>
      </c:layout>
      <c:overlay val="0"/>
    </c:legend>
    <c:plotVisOnly val="1"/>
    <c:dispBlanksAs val="gap"/>
    <c:showDLblsOverMax val="0"/>
  </c:chart>
  <c:spPr>
    <a:ln>
      <a:noFill/>
    </a:ln>
  </c:spPr>
  <c:txPr>
    <a:bodyPr/>
    <a:lstStyle/>
    <a:p>
      <a:pPr>
        <a:defRPr sz="1600">
          <a:latin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a:t>
            </a:r>
            <a:r>
              <a:rPr lang="en-US" baseline="0"/>
              <a:t> Rate on Savings Accounts of Foundations</a:t>
            </a:r>
            <a:endParaRPr lang="en-US"/>
          </a:p>
        </c:rich>
      </c:tx>
      <c:layout>
        <c:manualLayout>
          <c:xMode val="edge"/>
          <c:yMode val="edge"/>
          <c:x val="0.22511692727777247"/>
          <c:y val="0"/>
        </c:manualLayout>
      </c:layout>
      <c:overlay val="0"/>
    </c:title>
    <c:autoTitleDeleted val="0"/>
    <c:plotArea>
      <c:layout>
        <c:manualLayout>
          <c:layoutTarget val="inner"/>
          <c:xMode val="edge"/>
          <c:yMode val="edge"/>
          <c:x val="6.3566457142429006E-2"/>
          <c:y val="8.1411126187245594E-2"/>
          <c:w val="0.91930699671104399"/>
          <c:h val="0.80188933642453497"/>
        </c:manualLayout>
      </c:layout>
      <c:lineChart>
        <c:grouping val="standard"/>
        <c:varyColors val="0"/>
        <c:ser>
          <c:idx val="0"/>
          <c:order val="0"/>
          <c:tx>
            <c:strRef>
              <c:f>'DataF11-12'!$D$1</c:f>
              <c:strCache>
                <c:ptCount val="1"/>
                <c:pt idx="0">
                  <c:v>All foundations</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'DataF11-12'!$D$3:$D$29</c:f>
              <c:numCache>
                <c:formatCode>General</c:formatCode>
                <c:ptCount val="27"/>
                <c:pt idx="0">
                  <c:v>7.9100000000000004E-2</c:v>
                </c:pt>
                <c:pt idx="1">
                  <c:v>6.7400000000000002E-2</c:v>
                </c:pt>
                <c:pt idx="2">
                  <c:v>4.82E-2</c:v>
                </c:pt>
                <c:pt idx="3">
                  <c:v>4.1399999999999999E-2</c:v>
                </c:pt>
                <c:pt idx="4">
                  <c:v>4.7399999999999998E-2</c:v>
                </c:pt>
                <c:pt idx="5">
                  <c:v>5.67E-2</c:v>
                </c:pt>
                <c:pt idx="6">
                  <c:v>5.0099999999999999E-2</c:v>
                </c:pt>
                <c:pt idx="7">
                  <c:v>4.9599999999999998E-2</c:v>
                </c:pt>
                <c:pt idx="8">
                  <c:v>4.9000000000000002E-2</c:v>
                </c:pt>
                <c:pt idx="9">
                  <c:v>4.36E-2</c:v>
                </c:pt>
                <c:pt idx="10">
                  <c:v>5.1499999999999997E-2</c:v>
                </c:pt>
                <c:pt idx="11">
                  <c:v>3.8600000000000002E-2</c:v>
                </c:pt>
                <c:pt idx="12">
                  <c:v>2.6800000000000001E-2</c:v>
                </c:pt>
                <c:pt idx="13">
                  <c:v>2.41E-2</c:v>
                </c:pt>
                <c:pt idx="14">
                  <c:v>2.7199999999999998E-2</c:v>
                </c:pt>
                <c:pt idx="15">
                  <c:v>3.4700000000000002E-2</c:v>
                </c:pt>
                <c:pt idx="16">
                  <c:v>3.7499999999999999E-2</c:v>
                </c:pt>
                <c:pt idx="17">
                  <c:v>3.6299999999999999E-2</c:v>
                </c:pt>
                <c:pt idx="18">
                  <c:v>2.4299999999999999E-2</c:v>
                </c:pt>
                <c:pt idx="19">
                  <c:v>1.5100000000000001E-2</c:v>
                </c:pt>
                <c:pt idx="20">
                  <c:v>1.61E-2</c:v>
                </c:pt>
                <c:pt idx="21">
                  <c:v>1.38E-2</c:v>
                </c:pt>
                <c:pt idx="22">
                  <c:v>1.2500000000000001E-2</c:v>
                </c:pt>
                <c:pt idx="23">
                  <c:v>1.17E-2</c:v>
                </c:pt>
                <c:pt idx="24">
                  <c:v>1.03E-2</c:v>
                </c:pt>
                <c:pt idx="25">
                  <c:v>1.0200000000000001E-2</c:v>
                </c:pt>
                <c:pt idx="26">
                  <c:v>1.01E-2</c:v>
                </c:pt>
              </c:numCache>
            </c:numRef>
          </c:val>
          <c:smooth val="0"/>
          <c:extLst>
            <c:ext xmlns:c16="http://schemas.microsoft.com/office/drawing/2014/chart" uri="{C3380CC4-5D6E-409C-BE32-E72D297353CC}">
              <c16:uniqueId val="{00000000-60B8-6245-A163-7E55183F2DE3}"/>
            </c:ext>
          </c:extLst>
        </c:ser>
        <c:ser>
          <c:idx val="1"/>
          <c:order val="1"/>
          <c:tx>
            <c:strRef>
              <c:f>'DataF11-12'!$E$1</c:f>
              <c:strCache>
                <c:ptCount val="1"/>
                <c:pt idx="0">
                  <c:v>Top 1% wealthiest foundations</c:v>
                </c:pt>
              </c:strCache>
            </c:strRef>
          </c:tx>
          <c:spPr>
            <a:ln w="28575" cap="rnd">
              <a:solidFill>
                <a:schemeClr val="accent6">
                  <a:lumMod val="75000"/>
                </a:schemeClr>
              </a:solidFill>
              <a:round/>
            </a:ln>
            <a:effectLst/>
          </c:spPr>
          <c:marker>
            <c:symbol val="diamond"/>
            <c:size val="8"/>
            <c:spPr>
              <a:solidFill>
                <a:schemeClr val="accent6">
                  <a:lumMod val="75000"/>
                </a:schemeClr>
              </a:solidFill>
              <a:ln w="9525">
                <a:solidFill>
                  <a:schemeClr val="accent6">
                    <a:lumMod val="75000"/>
                  </a:schemeClr>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'DataF11-12'!$E$3:$E$29</c:f>
              <c:numCache>
                <c:formatCode>General</c:formatCode>
                <c:ptCount val="27"/>
                <c:pt idx="0">
                  <c:v>7.5600000000000001E-2</c:v>
                </c:pt>
                <c:pt idx="1">
                  <c:v>6.2600000000000003E-2</c:v>
                </c:pt>
                <c:pt idx="2">
                  <c:v>4.2200000000000001E-2</c:v>
                </c:pt>
                <c:pt idx="3">
                  <c:v>3.44E-2</c:v>
                </c:pt>
                <c:pt idx="4">
                  <c:v>4.3400000000000001E-2</c:v>
                </c:pt>
                <c:pt idx="5">
                  <c:v>5.7000000000000002E-2</c:v>
                </c:pt>
                <c:pt idx="6">
                  <c:v>5.04E-2</c:v>
                </c:pt>
                <c:pt idx="7">
                  <c:v>4.8500000000000001E-2</c:v>
                </c:pt>
                <c:pt idx="8">
                  <c:v>4.9799999999999997E-2</c:v>
                </c:pt>
                <c:pt idx="9">
                  <c:v>4.24E-2</c:v>
                </c:pt>
                <c:pt idx="10">
                  <c:v>5.7200000000000001E-2</c:v>
                </c:pt>
                <c:pt idx="11">
                  <c:v>3.9300000000000002E-2</c:v>
                </c:pt>
                <c:pt idx="12">
                  <c:v>2.5600000000000001E-2</c:v>
                </c:pt>
                <c:pt idx="13">
                  <c:v>2.3400000000000001E-2</c:v>
                </c:pt>
                <c:pt idx="14">
                  <c:v>0.03</c:v>
                </c:pt>
                <c:pt idx="15">
                  <c:v>0.04</c:v>
                </c:pt>
                <c:pt idx="16">
                  <c:v>3.7499999999999999E-2</c:v>
                </c:pt>
                <c:pt idx="17">
                  <c:v>3.7400000000000003E-2</c:v>
                </c:pt>
                <c:pt idx="18">
                  <c:v>2.3900000000000001E-2</c:v>
                </c:pt>
                <c:pt idx="19">
                  <c:v>1.1599999999999999E-2</c:v>
                </c:pt>
                <c:pt idx="20">
                  <c:v>1.4999999999999999E-2</c:v>
                </c:pt>
                <c:pt idx="21">
                  <c:v>1.26E-2</c:v>
                </c:pt>
                <c:pt idx="22">
                  <c:v>1.0699999999999999E-2</c:v>
                </c:pt>
                <c:pt idx="23">
                  <c:v>1.0699999999999999E-2</c:v>
                </c:pt>
                <c:pt idx="24">
                  <c:v>9.1999999999999998E-3</c:v>
                </c:pt>
                <c:pt idx="25">
                  <c:v>9.5999999999999992E-3</c:v>
                </c:pt>
                <c:pt idx="26">
                  <c:v>9.7000000000000003E-3</c:v>
                </c:pt>
              </c:numCache>
            </c:numRef>
          </c:val>
          <c:smooth val="0"/>
          <c:extLst>
            <c:ext xmlns:c16="http://schemas.microsoft.com/office/drawing/2014/chart" uri="{C3380CC4-5D6E-409C-BE32-E72D297353CC}">
              <c16:uniqueId val="{00000001-60B8-6245-A163-7E55183F2DE3}"/>
            </c:ext>
          </c:extLst>
        </c:ser>
        <c:ser>
          <c:idx val="2"/>
          <c:order val="2"/>
          <c:tx>
            <c:v>Saez-Zucman aggregate </c:v>
          </c:tx>
          <c:spPr>
            <a:ln w="28575" cap="rnd">
              <a:solidFill>
                <a:schemeClr val="bg1">
                  <a:lumMod val="65000"/>
                </a:schemeClr>
              </a:solidFill>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7.2505684974299808E-2</c:v>
              </c:pt>
              <c:pt idx="1">
                <c:v>6.5898168599948959E-2</c:v>
              </c:pt>
              <c:pt idx="2">
                <c:v>5.3416881975013333E-2</c:v>
              </c:pt>
              <c:pt idx="3">
                <c:v>4.4608982387346757E-2</c:v>
              </c:pt>
              <c:pt idx="4">
                <c:v>4.0889777862818021E-2</c:v>
              </c:pt>
              <c:pt idx="5">
                <c:v>4.6126278342386459E-2</c:v>
              </c:pt>
              <c:pt idx="6">
                <c:v>4.6003547139199512E-2</c:v>
              </c:pt>
              <c:pt idx="7">
                <c:v>4.5672843673268175E-2</c:v>
              </c:pt>
              <c:pt idx="8">
                <c:v>4.6427718870299707E-2</c:v>
              </c:pt>
              <c:pt idx="9">
                <c:v>4.6181977210259975E-2</c:v>
              </c:pt>
              <c:pt idx="10">
                <c:v>5.1982841535137637E-2</c:v>
              </c:pt>
              <c:pt idx="11">
                <c:v>4.8668062077919128E-2</c:v>
              </c:pt>
              <c:pt idx="12">
                <c:v>3.4651226056484685E-2</c:v>
              </c:pt>
              <c:pt idx="13">
                <c:v>2.6980989012962094E-2</c:v>
              </c:pt>
              <c:pt idx="14">
                <c:v>2.4420700265245229E-2</c:v>
              </c:pt>
              <c:pt idx="15">
                <c:v>2.9118146756658969E-2</c:v>
              </c:pt>
              <c:pt idx="16">
                <c:v>3.8552983915818448E-2</c:v>
              </c:pt>
              <c:pt idx="17">
                <c:v>4.1843494156119203E-2</c:v>
              </c:pt>
              <c:pt idx="18">
                <c:v>2.9836162832264201E-2</c:v>
              </c:pt>
              <c:pt idx="19">
                <c:v>2.1228342747516175E-2</c:v>
              </c:pt>
              <c:pt idx="20">
                <c:v>1.7131072266941945E-2</c:v>
              </c:pt>
              <c:pt idx="21">
                <c:v>1.4077282378106664E-2</c:v>
              </c:pt>
              <c:pt idx="22">
                <c:v>1.2892817512671849E-2</c:v>
              </c:pt>
              <c:pt idx="23">
                <c:v>1.166286672534462E-2</c:v>
              </c:pt>
              <c:pt idx="24">
                <c:v>1.1281033255876852E-2</c:v>
              </c:pt>
              <c:pt idx="25">
                <c:v>1.1110180140957377E-2</c:v>
              </c:pt>
              <c:pt idx="26">
                <c:v>1.0861006155906395E-2</c:v>
              </c:pt>
            </c:numLit>
          </c:val>
          <c:smooth val="0"/>
          <c:extLst>
            <c:ext xmlns:c16="http://schemas.microsoft.com/office/drawing/2014/chart" uri="{C3380CC4-5D6E-409C-BE32-E72D297353CC}">
              <c16:uniqueId val="{00000002-60B8-6245-A163-7E55183F2DE3}"/>
            </c:ext>
          </c:extLst>
        </c:ser>
        <c:ser>
          <c:idx val="3"/>
          <c:order val="3"/>
          <c:tx>
            <c:strRef>
              <c:f>'DataF11-12'!$G$1</c:f>
              <c:strCache>
                <c:ptCount val="1"/>
                <c:pt idx="0">
                  <c:v>Top 1% highest interest income foundations</c:v>
                </c:pt>
              </c:strCache>
            </c:strRef>
          </c:tx>
          <c:spPr>
            <a:ln w="28575" cap="rnd">
              <a:solidFill>
                <a:srgbClr val="FFC000"/>
              </a:solidFill>
              <a:round/>
            </a:ln>
            <a:effectLst/>
          </c:spPr>
          <c:marker>
            <c:symbol val="triangle"/>
            <c:size val="7"/>
            <c:spPr>
              <a:solidFill>
                <a:srgbClr val="FFC000"/>
              </a:solidFill>
              <a:ln w="9525">
                <a:solidFill>
                  <a:srgbClr val="FFC000"/>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'DataF11-12'!$G$3:$G$29</c:f>
              <c:numCache>
                <c:formatCode>General</c:formatCode>
                <c:ptCount val="27"/>
                <c:pt idx="0">
                  <c:v>9.5699999999999993E-2</c:v>
                </c:pt>
                <c:pt idx="1">
                  <c:v>8.7400000000000005E-2</c:v>
                </c:pt>
                <c:pt idx="2">
                  <c:v>6.7699999999999996E-2</c:v>
                </c:pt>
                <c:pt idx="3">
                  <c:v>5.8700000000000002E-2</c:v>
                </c:pt>
                <c:pt idx="4">
                  <c:v>6.5199999999999994E-2</c:v>
                </c:pt>
                <c:pt idx="5">
                  <c:v>8.1500000000000003E-2</c:v>
                </c:pt>
                <c:pt idx="6">
                  <c:v>7.51E-2</c:v>
                </c:pt>
                <c:pt idx="7">
                  <c:v>7.2400000000000006E-2</c:v>
                </c:pt>
                <c:pt idx="8">
                  <c:v>8.0299999999999996E-2</c:v>
                </c:pt>
                <c:pt idx="9">
                  <c:v>6.8000000000000005E-2</c:v>
                </c:pt>
                <c:pt idx="10">
                  <c:v>8.9399999999999993E-2</c:v>
                </c:pt>
                <c:pt idx="11">
                  <c:v>6.3299999999999995E-2</c:v>
                </c:pt>
                <c:pt idx="12">
                  <c:v>4.8800000000000003E-2</c:v>
                </c:pt>
                <c:pt idx="13">
                  <c:v>4.6899999999999997E-2</c:v>
                </c:pt>
                <c:pt idx="14">
                  <c:v>5.6500000000000002E-2</c:v>
                </c:pt>
                <c:pt idx="15">
                  <c:v>6.0400000000000002E-2</c:v>
                </c:pt>
                <c:pt idx="16">
                  <c:v>6.0400000000000002E-2</c:v>
                </c:pt>
                <c:pt idx="17">
                  <c:v>6.2600000000000003E-2</c:v>
                </c:pt>
                <c:pt idx="18">
                  <c:v>4.5900000000000003E-2</c:v>
                </c:pt>
                <c:pt idx="19">
                  <c:v>3.4000000000000002E-2</c:v>
                </c:pt>
                <c:pt idx="20">
                  <c:v>6.0400000000000002E-2</c:v>
                </c:pt>
                <c:pt idx="21">
                  <c:v>4.8500000000000001E-2</c:v>
                </c:pt>
                <c:pt idx="22">
                  <c:v>5.2499999999999998E-2</c:v>
                </c:pt>
                <c:pt idx="23">
                  <c:v>4.9500000000000002E-2</c:v>
                </c:pt>
                <c:pt idx="24">
                  <c:v>4.65E-2</c:v>
                </c:pt>
                <c:pt idx="25">
                  <c:v>4.6899999999999997E-2</c:v>
                </c:pt>
                <c:pt idx="26">
                  <c:v>3.8899999999999997E-2</c:v>
                </c:pt>
              </c:numCache>
            </c:numRef>
          </c:val>
          <c:smooth val="0"/>
          <c:extLst>
            <c:ext xmlns:c16="http://schemas.microsoft.com/office/drawing/2014/chart" uri="{C3380CC4-5D6E-409C-BE32-E72D297353CC}">
              <c16:uniqueId val="{00000003-60B8-6245-A163-7E55183F2DE3}"/>
            </c:ext>
          </c:extLst>
        </c:ser>
        <c:ser>
          <c:idx val="4"/>
          <c:order val="4"/>
          <c:tx>
            <c:v>Moody AAA</c:v>
          </c:tx>
          <c:spPr>
            <a:ln w="28575" cap="rnd">
              <a:solidFill>
                <a:schemeClr val="accent5"/>
              </a:solidFill>
              <a:prstDash val="sysDash"/>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Lit>
              <c:formatCode>General</c:formatCode>
              <c:ptCount val="27"/>
              <c:pt idx="0">
                <c:v>9.3200000000000005E-2</c:v>
              </c:pt>
              <c:pt idx="1">
                <c:v>8.77E-2</c:v>
              </c:pt>
              <c:pt idx="2">
                <c:v>8.14E-2</c:v>
              </c:pt>
              <c:pt idx="3">
                <c:v>7.2099999999999997E-2</c:v>
              </c:pt>
              <c:pt idx="4">
                <c:v>7.9699999999999993E-2</c:v>
              </c:pt>
              <c:pt idx="5">
                <c:v>7.5899999999999995E-2</c:v>
              </c:pt>
              <c:pt idx="6">
                <c:v>7.3700000000000002E-2</c:v>
              </c:pt>
              <c:pt idx="7">
                <c:v>7.2599999999999998E-2</c:v>
              </c:pt>
              <c:pt idx="8">
                <c:v>6.5299999999999997E-2</c:v>
              </c:pt>
              <c:pt idx="9">
                <c:v>7.0499999999999993E-2</c:v>
              </c:pt>
              <c:pt idx="10">
                <c:v>7.6200000000000004E-2</c:v>
              </c:pt>
              <c:pt idx="11">
                <c:v>7.0800000000000002E-2</c:v>
              </c:pt>
              <c:pt idx="12">
                <c:v>6.4899999999999999E-2</c:v>
              </c:pt>
              <c:pt idx="13">
                <c:v>5.6600000000000004E-2</c:v>
              </c:pt>
              <c:pt idx="14">
                <c:v>5.6299999999999996E-2</c:v>
              </c:pt>
              <c:pt idx="15">
                <c:v>5.2300000000000006E-2</c:v>
              </c:pt>
              <c:pt idx="16">
                <c:v>5.5899999999999998E-2</c:v>
              </c:pt>
              <c:pt idx="17">
                <c:v>5.5599999999999997E-2</c:v>
              </c:pt>
              <c:pt idx="18">
                <c:v>5.6299999999999996E-2</c:v>
              </c:pt>
              <c:pt idx="19">
                <c:v>5.3099999999999994E-2</c:v>
              </c:pt>
              <c:pt idx="20">
                <c:v>4.940992063492064E-2</c:v>
              </c:pt>
              <c:pt idx="21">
                <c:v>4.6381199999999997E-2</c:v>
              </c:pt>
              <c:pt idx="22">
                <c:v>3.6724800000000002E-2</c:v>
              </c:pt>
              <c:pt idx="23">
                <c:v>4.2342399999999995E-2</c:v>
              </c:pt>
              <c:pt idx="24">
                <c:v>4.1603199999999993E-2</c:v>
              </c:pt>
              <c:pt idx="25">
                <c:v>3.8888047808764939E-2</c:v>
              </c:pt>
              <c:pt idx="26">
                <c:v>3.6599599999999996E-2</c:v>
              </c:pt>
            </c:numLit>
          </c:val>
          <c:smooth val="0"/>
          <c:extLst>
            <c:ext xmlns:c16="http://schemas.microsoft.com/office/drawing/2014/chart" uri="{C3380CC4-5D6E-409C-BE32-E72D297353CC}">
              <c16:uniqueId val="{00000004-60B8-6245-A163-7E55183F2DE3}"/>
            </c:ext>
          </c:extLst>
        </c:ser>
        <c:dLbls>
          <c:showLegendKey val="0"/>
          <c:showVal val="0"/>
          <c:showCatName val="0"/>
          <c:showSerName val="0"/>
          <c:showPercent val="0"/>
          <c:showBubbleSize val="0"/>
        </c:dLbls>
        <c:marker val="1"/>
        <c:smooth val="0"/>
        <c:axId val="2123693944"/>
        <c:axId val="2123697688"/>
      </c:lineChart>
      <c:catAx>
        <c:axId val="212369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97688"/>
        <c:crosses val="autoZero"/>
        <c:auto val="1"/>
        <c:lblAlgn val="ctr"/>
        <c:lblOffset val="100"/>
        <c:tickLblSkip val="2"/>
        <c:tickMarkSkip val="2"/>
        <c:noMultiLvlLbl val="0"/>
      </c:catAx>
      <c:valAx>
        <c:axId val="2123697688"/>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23693944"/>
        <c:crosses val="autoZero"/>
        <c:crossBetween val="between"/>
      </c:valAx>
      <c:spPr>
        <a:noFill/>
        <a:ln>
          <a:noFill/>
        </a:ln>
        <a:effectLst/>
      </c:spPr>
    </c:plotArea>
    <c:legend>
      <c:legendPos val="b"/>
      <c:layout>
        <c:manualLayout>
          <c:xMode val="edge"/>
          <c:yMode val="edge"/>
          <c:x val="0.45309993482023098"/>
          <c:y val="7.3925498820606894E-2"/>
          <c:w val="0.54479917888475204"/>
          <c:h val="0.2823847670271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Capitalizing savings</a:t>
            </a:r>
            <a:r>
              <a:rPr lang="en-US" baseline="0"/>
              <a:t> accounts to estimate wealth share of top 1% wealthiest foundations</a:t>
            </a:r>
            <a:endParaRPr lang="en-US"/>
          </a:p>
        </c:rich>
      </c:tx>
      <c:layout>
        <c:manualLayout>
          <c:xMode val="edge"/>
          <c:yMode val="edge"/>
          <c:x val="0.13076649909722299"/>
          <c:y val="0"/>
        </c:manualLayout>
      </c:layout>
      <c:overlay val="0"/>
    </c:title>
    <c:autoTitleDeleted val="0"/>
    <c:plotArea>
      <c:layout>
        <c:manualLayout>
          <c:layoutTarget val="inner"/>
          <c:xMode val="edge"/>
          <c:yMode val="edge"/>
          <c:x val="6.3566457142429006E-2"/>
          <c:y val="8.1411126187245594E-2"/>
          <c:w val="0.91930699671104399"/>
          <c:h val="0.80188933642453497"/>
        </c:manualLayout>
      </c:layout>
      <c:lineChart>
        <c:grouping val="standard"/>
        <c:varyColors val="0"/>
        <c:ser>
          <c:idx val="2"/>
          <c:order val="0"/>
          <c:tx>
            <c:strRef>
              <c:f>'DataF11-12'!$P$1</c:f>
              <c:strCache>
                <c:ptCount val="1"/>
                <c:pt idx="0">
                  <c:v>True wealth share</c:v>
                </c:pt>
              </c:strCache>
            </c:strRef>
          </c:tx>
          <c:spPr>
            <a:ln w="28575" cap="rnd">
              <a:solidFill>
                <a:schemeClr val="tx1"/>
              </a:solidFill>
              <a:round/>
            </a:ln>
            <a:effectLst/>
          </c:spPr>
          <c:marker>
            <c:symbol val="none"/>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'DataF11-12'!$P$3:$P$29</c:f>
              <c:numCache>
                <c:formatCode>General</c:formatCode>
                <c:ptCount val="27"/>
                <c:pt idx="0">
                  <c:v>0.63449999999999995</c:v>
                </c:pt>
                <c:pt idx="1">
                  <c:v>0.63870000000000005</c:v>
                </c:pt>
                <c:pt idx="2">
                  <c:v>0.63160000000000005</c:v>
                </c:pt>
                <c:pt idx="3">
                  <c:v>0.62839999999999996</c:v>
                </c:pt>
                <c:pt idx="4">
                  <c:v>0.62119999999999997</c:v>
                </c:pt>
                <c:pt idx="5">
                  <c:v>0.62870000000000004</c:v>
                </c:pt>
                <c:pt idx="6">
                  <c:v>0.63009999999999999</c:v>
                </c:pt>
                <c:pt idx="7">
                  <c:v>0.62250000000000005</c:v>
                </c:pt>
                <c:pt idx="8">
                  <c:v>0.61819999999999997</c:v>
                </c:pt>
                <c:pt idx="9">
                  <c:v>0.62529999999999997</c:v>
                </c:pt>
                <c:pt idx="10">
                  <c:v>0.61909999999999998</c:v>
                </c:pt>
                <c:pt idx="11">
                  <c:v>0.60840000000000005</c:v>
                </c:pt>
                <c:pt idx="12">
                  <c:v>0.6018</c:v>
                </c:pt>
                <c:pt idx="13">
                  <c:v>0.60760000000000003</c:v>
                </c:pt>
                <c:pt idx="14">
                  <c:v>0.59870000000000001</c:v>
                </c:pt>
                <c:pt idx="15">
                  <c:v>0.59530000000000005</c:v>
                </c:pt>
                <c:pt idx="16">
                  <c:v>0.59589999999999999</c:v>
                </c:pt>
                <c:pt idx="17">
                  <c:v>0.6</c:v>
                </c:pt>
                <c:pt idx="18">
                  <c:v>0.59809999999999997</c:v>
                </c:pt>
                <c:pt idx="19">
                  <c:v>0.59530000000000005</c:v>
                </c:pt>
                <c:pt idx="20">
                  <c:v>0.5958</c:v>
                </c:pt>
                <c:pt idx="21">
                  <c:v>0.59689999999999999</c:v>
                </c:pt>
                <c:pt idx="22">
                  <c:v>0.58950000000000002</c:v>
                </c:pt>
                <c:pt idx="23">
                  <c:v>0.58830000000000005</c:v>
                </c:pt>
                <c:pt idx="24">
                  <c:v>0.59450000000000003</c:v>
                </c:pt>
                <c:pt idx="25">
                  <c:v>0.59770000000000001</c:v>
                </c:pt>
                <c:pt idx="26">
                  <c:v>0.59519999999999995</c:v>
                </c:pt>
              </c:numCache>
            </c:numRef>
          </c:val>
          <c:smooth val="0"/>
          <c:extLst>
            <c:ext xmlns:c16="http://schemas.microsoft.com/office/drawing/2014/chart" uri="{C3380CC4-5D6E-409C-BE32-E72D297353CC}">
              <c16:uniqueId val="{00000000-7E52-704B-8ABC-38CADF38DB82}"/>
            </c:ext>
          </c:extLst>
        </c:ser>
        <c:ser>
          <c:idx val="0"/>
          <c:order val="1"/>
          <c:tx>
            <c:strRef>
              <c:f>'DataF11-12'!$Q$1</c:f>
              <c:strCache>
                <c:ptCount val="1"/>
                <c:pt idx="0">
                  <c:v>Capitalizing with average r </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'DataF11-12'!$Q$3:$Q$29</c:f>
              <c:numCache>
                <c:formatCode>General</c:formatCode>
                <c:ptCount val="27"/>
                <c:pt idx="0">
                  <c:v>0.63390000000000002</c:v>
                </c:pt>
                <c:pt idx="1">
                  <c:v>0.63770000000000004</c:v>
                </c:pt>
                <c:pt idx="2">
                  <c:v>0.62890000000000001</c:v>
                </c:pt>
                <c:pt idx="3">
                  <c:v>0.62390000000000001</c:v>
                </c:pt>
                <c:pt idx="4">
                  <c:v>0.61960000000000004</c:v>
                </c:pt>
                <c:pt idx="5">
                  <c:v>0.62960000000000005</c:v>
                </c:pt>
                <c:pt idx="6">
                  <c:v>0.63080000000000003</c:v>
                </c:pt>
                <c:pt idx="7">
                  <c:v>0.623</c:v>
                </c:pt>
                <c:pt idx="8">
                  <c:v>0.62060000000000004</c:v>
                </c:pt>
                <c:pt idx="9">
                  <c:v>0.62560000000000004</c:v>
                </c:pt>
                <c:pt idx="10">
                  <c:v>0.624</c:v>
                </c:pt>
                <c:pt idx="11">
                  <c:v>0.61109999999999998</c:v>
                </c:pt>
                <c:pt idx="12">
                  <c:v>0.60329999999999995</c:v>
                </c:pt>
                <c:pt idx="13">
                  <c:v>0.60940000000000005</c:v>
                </c:pt>
                <c:pt idx="14">
                  <c:v>0.60309999999999997</c:v>
                </c:pt>
                <c:pt idx="15">
                  <c:v>0.60119999999999996</c:v>
                </c:pt>
                <c:pt idx="16">
                  <c:v>0.59850000000000003</c:v>
                </c:pt>
                <c:pt idx="17">
                  <c:v>0.60360000000000003</c:v>
                </c:pt>
                <c:pt idx="18">
                  <c:v>0.60189999999999999</c:v>
                </c:pt>
                <c:pt idx="19">
                  <c:v>0.59219999999999995</c:v>
                </c:pt>
                <c:pt idx="20">
                  <c:v>0.59899999999999998</c:v>
                </c:pt>
                <c:pt idx="21">
                  <c:v>0.59940000000000004</c:v>
                </c:pt>
                <c:pt idx="22">
                  <c:v>0.59099999999999997</c:v>
                </c:pt>
                <c:pt idx="23">
                  <c:v>0.59079999999999999</c:v>
                </c:pt>
                <c:pt idx="24">
                  <c:v>0.59530000000000005</c:v>
                </c:pt>
                <c:pt idx="25">
                  <c:v>0.60119999999999996</c:v>
                </c:pt>
                <c:pt idx="26">
                  <c:v>0.59699999999999998</c:v>
                </c:pt>
              </c:numCache>
            </c:numRef>
          </c:val>
          <c:smooth val="0"/>
          <c:extLst>
            <c:ext xmlns:c16="http://schemas.microsoft.com/office/drawing/2014/chart" uri="{C3380CC4-5D6E-409C-BE32-E72D297353CC}">
              <c16:uniqueId val="{00000001-7E52-704B-8ABC-38CADF38DB82}"/>
            </c:ext>
          </c:extLst>
        </c:ser>
        <c:ser>
          <c:idx val="1"/>
          <c:order val="2"/>
          <c:tx>
            <c:strRef>
              <c:f>'DataF11-12'!$R$1</c:f>
              <c:strCache>
                <c:ptCount val="1"/>
                <c:pt idx="0">
                  <c:v>Capitalizing with r of top 1% wealthiest foundations </c:v>
                </c:pt>
              </c:strCache>
            </c:strRef>
          </c:tx>
          <c:spPr>
            <a:ln w="28575" cap="rnd">
              <a:solidFill>
                <a:schemeClr val="accent6">
                  <a:lumMod val="75000"/>
                </a:schemeClr>
              </a:solidFill>
              <a:round/>
            </a:ln>
            <a:effectLst/>
          </c:spPr>
          <c:marker>
            <c:symbol val="diamond"/>
            <c:size val="8"/>
            <c:spPr>
              <a:solidFill>
                <a:schemeClr val="accent6">
                  <a:lumMod val="75000"/>
                </a:schemeClr>
              </a:solidFill>
              <a:ln w="9525">
                <a:solidFill>
                  <a:schemeClr val="accent6">
                    <a:lumMod val="75000"/>
                  </a:schemeClr>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'DataF11-12'!$R$3:$R$29</c:f>
              <c:numCache>
                <c:formatCode>General</c:formatCode>
                <c:ptCount val="27"/>
                <c:pt idx="0">
                  <c:v>0.63560000000000005</c:v>
                </c:pt>
                <c:pt idx="1">
                  <c:v>0.63990000000000002</c:v>
                </c:pt>
                <c:pt idx="2">
                  <c:v>0.63280000000000003</c:v>
                </c:pt>
                <c:pt idx="3">
                  <c:v>0.62970000000000004</c:v>
                </c:pt>
                <c:pt idx="4">
                  <c:v>0.62229999999999996</c:v>
                </c:pt>
                <c:pt idx="5">
                  <c:v>0.62939999999999996</c:v>
                </c:pt>
                <c:pt idx="6">
                  <c:v>0.63070000000000004</c:v>
                </c:pt>
                <c:pt idx="7">
                  <c:v>0.62350000000000005</c:v>
                </c:pt>
                <c:pt idx="8">
                  <c:v>0.62019999999999997</c:v>
                </c:pt>
                <c:pt idx="9">
                  <c:v>0.62629999999999997</c:v>
                </c:pt>
                <c:pt idx="10">
                  <c:v>0.62109999999999999</c:v>
                </c:pt>
                <c:pt idx="11">
                  <c:v>0.61060000000000003</c:v>
                </c:pt>
                <c:pt idx="12">
                  <c:v>0.60460000000000003</c:v>
                </c:pt>
                <c:pt idx="13">
                  <c:v>0.61009999999999998</c:v>
                </c:pt>
                <c:pt idx="14">
                  <c:v>0.60070000000000001</c:v>
                </c:pt>
                <c:pt idx="15">
                  <c:v>0.59709999999999996</c:v>
                </c:pt>
                <c:pt idx="16">
                  <c:v>0.59850000000000003</c:v>
                </c:pt>
                <c:pt idx="17">
                  <c:v>0.60270000000000001</c:v>
                </c:pt>
                <c:pt idx="18">
                  <c:v>0.60250000000000004</c:v>
                </c:pt>
                <c:pt idx="19">
                  <c:v>0.60040000000000004</c:v>
                </c:pt>
                <c:pt idx="20">
                  <c:v>0.60089999999999999</c:v>
                </c:pt>
                <c:pt idx="21">
                  <c:v>0.6018</c:v>
                </c:pt>
                <c:pt idx="22">
                  <c:v>0.59460000000000002</c:v>
                </c:pt>
                <c:pt idx="23">
                  <c:v>0.5927</c:v>
                </c:pt>
                <c:pt idx="24">
                  <c:v>0.59770000000000001</c:v>
                </c:pt>
                <c:pt idx="25">
                  <c:v>0.60250000000000004</c:v>
                </c:pt>
                <c:pt idx="26">
                  <c:v>0.59789999999999999</c:v>
                </c:pt>
              </c:numCache>
            </c:numRef>
          </c:val>
          <c:smooth val="0"/>
          <c:extLst>
            <c:ext xmlns:c16="http://schemas.microsoft.com/office/drawing/2014/chart" uri="{C3380CC4-5D6E-409C-BE32-E72D297353CC}">
              <c16:uniqueId val="{00000002-7E52-704B-8ABC-38CADF38DB82}"/>
            </c:ext>
          </c:extLst>
        </c:ser>
        <c:ser>
          <c:idx val="3"/>
          <c:order val="3"/>
          <c:tx>
            <c:strRef>
              <c:f>'DataF11-12'!$S$1</c:f>
              <c:strCache>
                <c:ptCount val="1"/>
                <c:pt idx="0">
                  <c:v>Capitalizing with r of top 1% highest interest foundations</c:v>
                </c:pt>
              </c:strCache>
            </c:strRef>
          </c:tx>
          <c:spPr>
            <a:ln w="28575" cap="rnd">
              <a:solidFill>
                <a:srgbClr val="FFC000"/>
              </a:solidFill>
              <a:round/>
            </a:ln>
            <a:effectLst/>
          </c:spPr>
          <c:marker>
            <c:symbol val="triangle"/>
            <c:size val="7"/>
            <c:spPr>
              <a:solidFill>
                <a:srgbClr val="FFC000"/>
              </a:solidFill>
              <a:ln w="9525">
                <a:solidFill>
                  <a:srgbClr val="FFC000"/>
                </a:solidFill>
              </a:ln>
              <a:effectLst/>
            </c:spPr>
          </c:marker>
          <c:cat>
            <c:numRef>
              <c:f>'DataF11-12'!$A$3:$A$29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'DataF11-12'!$S$3:$S$29</c:f>
              <c:numCache>
                <c:formatCode>General</c:formatCode>
                <c:ptCount val="27"/>
                <c:pt idx="0">
                  <c:v>0.62770000000000004</c:v>
                </c:pt>
                <c:pt idx="1">
                  <c:v>0.63180000000000003</c:v>
                </c:pt>
                <c:pt idx="2">
                  <c:v>0.62160000000000004</c:v>
                </c:pt>
                <c:pt idx="3">
                  <c:v>0.61570000000000003</c:v>
                </c:pt>
                <c:pt idx="4">
                  <c:v>0.61229999999999996</c:v>
                </c:pt>
                <c:pt idx="5">
                  <c:v>0.62250000000000005</c:v>
                </c:pt>
                <c:pt idx="6">
                  <c:v>0.62350000000000005</c:v>
                </c:pt>
                <c:pt idx="7">
                  <c:v>0.61619999999999997</c:v>
                </c:pt>
                <c:pt idx="8">
                  <c:v>0.61209999999999998</c:v>
                </c:pt>
                <c:pt idx="9">
                  <c:v>0.61770000000000003</c:v>
                </c:pt>
                <c:pt idx="10">
                  <c:v>0.61209999999999998</c:v>
                </c:pt>
                <c:pt idx="11">
                  <c:v>0.5988</c:v>
                </c:pt>
                <c:pt idx="12">
                  <c:v>0.58960000000000001</c:v>
                </c:pt>
                <c:pt idx="13">
                  <c:v>0.59650000000000003</c:v>
                </c:pt>
                <c:pt idx="14">
                  <c:v>0.58950000000000002</c:v>
                </c:pt>
                <c:pt idx="15">
                  <c:v>0.58850000000000002</c:v>
                </c:pt>
                <c:pt idx="16">
                  <c:v>0.58679999999999999</c:v>
                </c:pt>
                <c:pt idx="17">
                  <c:v>0.58909999999999996</c:v>
                </c:pt>
                <c:pt idx="18">
                  <c:v>0.58189999999999997</c:v>
                </c:pt>
                <c:pt idx="19">
                  <c:v>0.57430000000000003</c:v>
                </c:pt>
                <c:pt idx="20">
                  <c:v>0.5756</c:v>
                </c:pt>
                <c:pt idx="21">
                  <c:v>0.57620000000000005</c:v>
                </c:pt>
                <c:pt idx="22">
                  <c:v>0.56930000000000003</c:v>
                </c:pt>
                <c:pt idx="23">
                  <c:v>0.56950000000000001</c:v>
                </c:pt>
                <c:pt idx="24">
                  <c:v>0.57579999999999998</c:v>
                </c:pt>
                <c:pt idx="25">
                  <c:v>0.57999999999999996</c:v>
                </c:pt>
                <c:pt idx="26">
                  <c:v>0.57899999999999996</c:v>
                </c:pt>
              </c:numCache>
            </c:numRef>
          </c:val>
          <c:smooth val="0"/>
          <c:extLst>
            <c:ext xmlns:c16="http://schemas.microsoft.com/office/drawing/2014/chart" uri="{C3380CC4-5D6E-409C-BE32-E72D297353CC}">
              <c16:uniqueId val="{00000003-7E52-704B-8ABC-38CADF38DB82}"/>
            </c:ext>
          </c:extLst>
        </c:ser>
        <c:dLbls>
          <c:showLegendKey val="0"/>
          <c:showVal val="0"/>
          <c:showCatName val="0"/>
          <c:showSerName val="0"/>
          <c:showPercent val="0"/>
          <c:showBubbleSize val="0"/>
        </c:dLbls>
        <c:smooth val="0"/>
        <c:axId val="-2143537848"/>
        <c:axId val="-2146802008"/>
      </c:lineChart>
      <c:catAx>
        <c:axId val="-214353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46802008"/>
        <c:crosses val="autoZero"/>
        <c:auto val="1"/>
        <c:lblAlgn val="ctr"/>
        <c:lblOffset val="100"/>
        <c:tickLblSkip val="2"/>
        <c:tickMarkSkip val="2"/>
        <c:noMultiLvlLbl val="0"/>
      </c:catAx>
      <c:valAx>
        <c:axId val="-2146802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43537848"/>
        <c:crosses val="autoZero"/>
        <c:crossBetween val="between"/>
      </c:valAx>
      <c:spPr>
        <a:noFill/>
        <a:ln>
          <a:noFill/>
        </a:ln>
        <a:effectLst/>
      </c:spPr>
    </c:plotArea>
    <c:legend>
      <c:legendPos val="b"/>
      <c:layout>
        <c:manualLayout>
          <c:xMode val="edge"/>
          <c:yMode val="edge"/>
          <c:x val="8.2024768312143698E-2"/>
          <c:y val="0.48532447554041303"/>
          <c:w val="0.60949946432718705"/>
          <c:h val="0.384056428547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t>Fixed-income</a:t>
            </a:r>
            <a:r>
              <a:rPr lang="en-US" sz="1600" b="1" baseline="0"/>
              <a:t> claims owned by</a:t>
            </a:r>
            <a:r>
              <a:rPr lang="en-US" sz="1600" b="1"/>
              <a:t> the</a:t>
            </a:r>
            <a:r>
              <a:rPr lang="en-US" sz="1600" b="1" baseline="0"/>
              <a:t> top 1% ($ trillion)</a:t>
            </a:r>
            <a:r>
              <a:rPr lang="en-US" sz="1600" b="1"/>
              <a:t>: </a:t>
            </a:r>
          </a:p>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t>comparing</a:t>
            </a:r>
            <a:r>
              <a:rPr lang="en-US" sz="1600" b="1" baseline="0"/>
              <a:t> estimates (2016)</a:t>
            </a:r>
            <a:endParaRPr lang="en-US" sz="1600"/>
          </a:p>
        </c:rich>
      </c:tx>
      <c:layout>
        <c:manualLayout>
          <c:xMode val="edge"/>
          <c:yMode val="edge"/>
          <c:x val="0.23542651704651801"/>
          <c:y val="8.7155217169455207E-3"/>
        </c:manualLayout>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2"/>
            <c:invertIfNegative val="0"/>
            <c:bubble3D val="0"/>
            <c:extLst>
              <c:ext xmlns:c16="http://schemas.microsoft.com/office/drawing/2014/chart" uri="{C3380CC4-5D6E-409C-BE32-E72D297353CC}">
                <c16:uniqueId val="{00000001-3C6E-0D40-943C-C5AE53A7884B}"/>
              </c:ext>
            </c:extLst>
          </c:dPt>
          <c:dPt>
            <c:idx val="3"/>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3C6E-0D40-943C-C5AE53A7884B}"/>
              </c:ext>
            </c:extLst>
          </c:dPt>
          <c:cat>
            <c:strRef>
              <c:f>DataF13!$A$3:$A$6</c:f>
              <c:strCache>
                <c:ptCount val="4"/>
                <c:pt idx="0">
                  <c:v>Saez-Zucman updated (equal-split)</c:v>
                </c:pt>
                <c:pt idx="1">
                  <c:v>DFA (equal-split)</c:v>
                </c:pt>
                <c:pt idx="2">
                  <c:v>DFA (households)</c:v>
                </c:pt>
                <c:pt idx="3">
                  <c:v>Smith-Zidar-Zwick (equal-split)</c:v>
                </c:pt>
              </c:strCache>
            </c:strRef>
          </c:cat>
          <c:val>
            <c:numRef>
              <c:f>DataF13!$B$3:$B$6</c:f>
              <c:numCache>
                <c:formatCode>#,##0.0</c:formatCode>
                <c:ptCount val="4"/>
                <c:pt idx="0">
                  <c:v>7.1360000000000001</c:v>
                </c:pt>
                <c:pt idx="1">
                  <c:v>6.8757808850235316</c:v>
                </c:pt>
                <c:pt idx="2">
                  <c:v>6.7080789122180802</c:v>
                </c:pt>
                <c:pt idx="3">
                  <c:v>4.6606975999999998</c:v>
                </c:pt>
              </c:numCache>
            </c:numRef>
          </c:val>
          <c:extLst>
            <c:ext xmlns:c16="http://schemas.microsoft.com/office/drawing/2014/chart" uri="{C3380CC4-5D6E-409C-BE32-E72D297353CC}">
              <c16:uniqueId val="{00000004-3C6E-0D40-943C-C5AE53A7884B}"/>
            </c:ext>
          </c:extLst>
        </c:ser>
        <c:dLbls>
          <c:showLegendKey val="0"/>
          <c:showVal val="0"/>
          <c:showCatName val="0"/>
          <c:showSerName val="0"/>
          <c:showPercent val="0"/>
          <c:showBubbleSize val="0"/>
        </c:dLbls>
        <c:gapWidth val="219"/>
        <c:overlap val="-27"/>
        <c:axId val="-2110867048"/>
        <c:axId val="-2110863672"/>
      </c:barChart>
      <c:catAx>
        <c:axId val="-211086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0863672"/>
        <c:crosses val="autoZero"/>
        <c:auto val="1"/>
        <c:lblAlgn val="ctr"/>
        <c:lblOffset val="100"/>
        <c:noMultiLvlLbl val="0"/>
      </c:catAx>
      <c:valAx>
        <c:axId val="-2110863672"/>
        <c:scaling>
          <c:orientation val="minMax"/>
          <c:max val="7.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0867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5.7609682123067898E-2"/>
          <c:y val="7.9758633112037403E-2"/>
          <c:w val="0.90403058482674803"/>
          <c:h val="0.82387851028425396"/>
        </c:manualLayout>
      </c:layout>
      <c:lineChart>
        <c:grouping val="standard"/>
        <c:varyColors val="0"/>
        <c:ser>
          <c:idx val="0"/>
          <c:order val="0"/>
          <c:tx>
            <c:v>Moody's Aaa</c:v>
          </c:tx>
          <c:spPr>
            <a:ln>
              <a:solidFill>
                <a:srgbClr val="FF0000"/>
              </a:solidFill>
            </a:ln>
            <a:effectLst/>
          </c:spPr>
          <c:marker>
            <c:symbol val="diamond"/>
            <c:size val="10"/>
            <c:spPr>
              <a:solidFill>
                <a:srgbClr val="FF0000"/>
              </a:solidFill>
              <a:ln>
                <a:solidFill>
                  <a:srgbClr val="FF0000"/>
                </a:solidFill>
              </a:ln>
              <a:effectLst/>
            </c:spPr>
          </c:marker>
          <c:cat>
            <c:numRef>
              <c:f>DataF14!$A$9:$A$25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DataF14!$B$9:$B$25</c:f>
              <c:numCache>
                <c:formatCode>0.0%</c:formatCode>
                <c:ptCount val="17"/>
                <c:pt idx="0">
                  <c:v>7.6225000000000001E-2</c:v>
                </c:pt>
                <c:pt idx="1">
                  <c:v>7.0824999999999999E-2</c:v>
                </c:pt>
                <c:pt idx="2">
                  <c:v>6.4916699999999994E-2</c:v>
                </c:pt>
                <c:pt idx="3">
                  <c:v>5.66667E-2</c:v>
                </c:pt>
                <c:pt idx="4">
                  <c:v>5.6283300000000001E-2</c:v>
                </c:pt>
                <c:pt idx="5">
                  <c:v>5.2350000000000001E-2</c:v>
                </c:pt>
                <c:pt idx="6">
                  <c:v>5.5875000000000001E-2</c:v>
                </c:pt>
                <c:pt idx="7">
                  <c:v>5.5558299999999998E-2</c:v>
                </c:pt>
                <c:pt idx="8">
                  <c:v>5.6316699999999997E-2</c:v>
                </c:pt>
                <c:pt idx="9">
                  <c:v>5.3133300000000001E-2</c:v>
                </c:pt>
                <c:pt idx="10">
                  <c:v>4.94326E-2</c:v>
                </c:pt>
                <c:pt idx="11">
                  <c:v>4.6389199999999998E-2</c:v>
                </c:pt>
                <c:pt idx="12">
                  <c:v>3.6729400000000002E-2</c:v>
                </c:pt>
                <c:pt idx="13">
                  <c:v>4.2349999999999999E-2</c:v>
                </c:pt>
                <c:pt idx="14">
                  <c:v>4.1625000000000002E-2</c:v>
                </c:pt>
                <c:pt idx="15">
                  <c:v>3.8866699999999997E-2</c:v>
                </c:pt>
                <c:pt idx="16">
                  <c:v>3.6658299999999998E-2</c:v>
                </c:pt>
              </c:numCache>
            </c:numRef>
          </c:val>
          <c:smooth val="0"/>
          <c:extLst>
            <c:ext xmlns:c16="http://schemas.microsoft.com/office/drawing/2014/chart" uri="{C3380CC4-5D6E-409C-BE32-E72D297353CC}">
              <c16:uniqueId val="{00000000-4D18-ED49-8DD1-608658CC1084}"/>
            </c:ext>
          </c:extLst>
        </c:ser>
        <c:ser>
          <c:idx val="1"/>
          <c:order val="1"/>
          <c:tx>
            <c:v>SZZ top 0.1% by interest income (including interest retained in trusts)</c:v>
          </c:tx>
          <c:spPr>
            <a:ln w="25400">
              <a:solidFill>
                <a:srgbClr val="0000FF"/>
              </a:solidFill>
            </a:ln>
            <a:effectLst/>
          </c:spPr>
          <c:marker>
            <c:symbol val="diamond"/>
            <c:size val="10"/>
            <c:spPr>
              <a:solidFill>
                <a:srgbClr val="0000FF"/>
              </a:solidFill>
              <a:ln>
                <a:solidFill>
                  <a:srgbClr val="0000FF"/>
                </a:solidFill>
              </a:ln>
              <a:effectLst/>
            </c:spPr>
          </c:marker>
          <c:cat>
            <c:numRef>
              <c:f>DataF14!$A$9:$A$25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DataF14!$C$9:$C$25</c:f>
              <c:numCache>
                <c:formatCode>0.0%</c:formatCode>
                <c:ptCount val="17"/>
                <c:pt idx="0">
                  <c:v>7.4388899999999994E-2</c:v>
                </c:pt>
                <c:pt idx="1">
                  <c:v>6.7578399999999997E-2</c:v>
                </c:pt>
                <c:pt idx="2">
                  <c:v>5.9516899999999998E-2</c:v>
                </c:pt>
                <c:pt idx="3">
                  <c:v>5.3191099999999998E-2</c:v>
                </c:pt>
                <c:pt idx="4">
                  <c:v>5.3079399999999999E-2</c:v>
                </c:pt>
                <c:pt idx="5">
                  <c:v>5.1199300000000003E-2</c:v>
                </c:pt>
                <c:pt idx="6">
                  <c:v>5.4939300000000003E-2</c:v>
                </c:pt>
                <c:pt idx="7">
                  <c:v>5.4649900000000001E-2</c:v>
                </c:pt>
                <c:pt idx="8">
                  <c:v>5.3501199999999999E-2</c:v>
                </c:pt>
                <c:pt idx="9">
                  <c:v>4.8751700000000002E-2</c:v>
                </c:pt>
                <c:pt idx="10">
                  <c:v>4.6028100000000002E-2</c:v>
                </c:pt>
                <c:pt idx="11">
                  <c:v>4.0398299999999998E-2</c:v>
                </c:pt>
                <c:pt idx="12">
                  <c:v>3.25562E-2</c:v>
                </c:pt>
                <c:pt idx="13">
                  <c:v>3.2690400000000001E-2</c:v>
                </c:pt>
                <c:pt idx="14">
                  <c:v>3.3689400000000001E-2</c:v>
                </c:pt>
                <c:pt idx="15">
                  <c:v>3.15374E-2</c:v>
                </c:pt>
                <c:pt idx="16">
                  <c:v>3.0173700000000001E-2</c:v>
                </c:pt>
              </c:numCache>
            </c:numRef>
          </c:val>
          <c:smooth val="0"/>
          <c:extLst>
            <c:ext xmlns:c16="http://schemas.microsoft.com/office/drawing/2014/chart" uri="{C3380CC4-5D6E-409C-BE32-E72D297353CC}">
              <c16:uniqueId val="{00000001-4D18-ED49-8DD1-608658CC1084}"/>
            </c:ext>
          </c:extLst>
        </c:ser>
        <c:ser>
          <c:idx val="6"/>
          <c:order val="2"/>
          <c:tx>
            <c:v>SZZ top 0.1% by wealth</c:v>
          </c:tx>
          <c:spPr>
            <a:ln w="38100">
              <a:solidFill>
                <a:srgbClr val="0000FF"/>
              </a:solidFill>
              <a:prstDash val="dash"/>
            </a:ln>
            <a:effectLst/>
          </c:spPr>
          <c:marker>
            <c:symbol val="circle"/>
            <c:size val="7"/>
            <c:spPr>
              <a:solidFill>
                <a:srgbClr val="0000FF"/>
              </a:solidFill>
              <a:ln>
                <a:solidFill>
                  <a:srgbClr val="0000FF"/>
                </a:solidFill>
              </a:ln>
              <a:effectLst/>
            </c:spPr>
          </c:marker>
          <c:cat>
            <c:numRef>
              <c:f>DataF14!$A$9:$A$25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DataF14!$D$9:$D$25</c:f>
              <c:numCache>
                <c:formatCode>0.0%</c:formatCode>
                <c:ptCount val="17"/>
                <c:pt idx="0">
                  <c:v>7.1410100000000004E-2</c:v>
                </c:pt>
                <c:pt idx="1">
                  <c:v>6.4072500000000004E-2</c:v>
                </c:pt>
                <c:pt idx="2">
                  <c:v>5.5109499999999999E-2</c:v>
                </c:pt>
                <c:pt idx="3">
                  <c:v>4.8836400000000002E-2</c:v>
                </c:pt>
                <c:pt idx="4">
                  <c:v>4.8890400000000001E-2</c:v>
                </c:pt>
                <c:pt idx="5">
                  <c:v>4.9016200000000003E-2</c:v>
                </c:pt>
                <c:pt idx="6">
                  <c:v>5.3490700000000002E-2</c:v>
                </c:pt>
                <c:pt idx="7">
                  <c:v>5.3256400000000002E-2</c:v>
                </c:pt>
                <c:pt idx="8">
                  <c:v>4.9851300000000001E-2</c:v>
                </c:pt>
                <c:pt idx="9">
                  <c:v>4.28949E-2</c:v>
                </c:pt>
                <c:pt idx="10">
                  <c:v>4.10214E-2</c:v>
                </c:pt>
                <c:pt idx="11">
                  <c:v>3.3412499999999998E-2</c:v>
                </c:pt>
                <c:pt idx="12">
                  <c:v>2.76519E-2</c:v>
                </c:pt>
                <c:pt idx="13">
                  <c:v>2.48297E-2</c:v>
                </c:pt>
                <c:pt idx="14">
                  <c:v>2.7161500000000002E-2</c:v>
                </c:pt>
                <c:pt idx="15">
                  <c:v>2.5765900000000001E-2</c:v>
                </c:pt>
                <c:pt idx="16">
                  <c:v>2.4777400000000002E-2</c:v>
                </c:pt>
              </c:numCache>
            </c:numRef>
          </c:val>
          <c:smooth val="0"/>
          <c:extLst>
            <c:ext xmlns:c16="http://schemas.microsoft.com/office/drawing/2014/chart" uri="{C3380CC4-5D6E-409C-BE32-E72D297353CC}">
              <c16:uniqueId val="{00000002-4D18-ED49-8DD1-608658CC1084}"/>
            </c:ext>
          </c:extLst>
        </c:ser>
        <c:ser>
          <c:idx val="7"/>
          <c:order val="3"/>
          <c:tx>
            <c:v>Estates $20m+</c:v>
          </c:tx>
          <c:spPr>
            <a:ln w="38100">
              <a:solidFill>
                <a:srgbClr val="FF0000"/>
              </a:solidFill>
              <a:prstDash val="dash"/>
            </a:ln>
            <a:effectLst/>
          </c:spPr>
          <c:marker>
            <c:symbol val="circle"/>
            <c:size val="8"/>
            <c:spPr>
              <a:solidFill>
                <a:srgbClr val="FF0000"/>
              </a:solidFill>
              <a:ln>
                <a:solidFill>
                  <a:srgbClr val="FF0000"/>
                </a:solidFill>
              </a:ln>
              <a:effectLst/>
            </c:spPr>
          </c:marker>
          <c:cat>
            <c:numRef>
              <c:f>DataF14!$A$9:$A$25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DataF14!$E$9:$E$25</c:f>
              <c:numCache>
                <c:formatCode>0.0%</c:formatCode>
                <c:ptCount val="17"/>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pt idx="12">
                  <c:v>1.3905753999999999E-2</c:v>
                </c:pt>
                <c:pt idx="13">
                  <c:v>1.5809136000000001E-2</c:v>
                </c:pt>
                <c:pt idx="14">
                  <c:v>1.3125481E-2</c:v>
                </c:pt>
                <c:pt idx="15">
                  <c:v>2.3277863999999999E-2</c:v>
                </c:pt>
                <c:pt idx="16">
                  <c:v>1.4374102E-2</c:v>
                </c:pt>
              </c:numCache>
            </c:numRef>
          </c:val>
          <c:smooth val="0"/>
          <c:extLst>
            <c:ext xmlns:c16="http://schemas.microsoft.com/office/drawing/2014/chart" uri="{C3380CC4-5D6E-409C-BE32-E72D297353CC}">
              <c16:uniqueId val="{00000003-4D18-ED49-8DD1-608658CC1084}"/>
            </c:ext>
          </c:extLst>
        </c:ser>
        <c:dLbls>
          <c:showLegendKey val="0"/>
          <c:showVal val="0"/>
          <c:showCatName val="0"/>
          <c:showSerName val="0"/>
          <c:showPercent val="0"/>
          <c:showBubbleSize val="0"/>
        </c:dLbls>
        <c:marker val="1"/>
        <c:smooth val="0"/>
        <c:axId val="-1994678808"/>
        <c:axId val="-1994640728"/>
      </c:lineChart>
      <c:catAx>
        <c:axId val="-1994678808"/>
        <c:scaling>
          <c:orientation val="minMax"/>
        </c:scaling>
        <c:delete val="0"/>
        <c:axPos val="b"/>
        <c:numFmt formatCode="General" sourceLinked="1"/>
        <c:majorTickMark val="out"/>
        <c:minorTickMark val="none"/>
        <c:tickLblPos val="nextTo"/>
        <c:crossAx val="-1994640728"/>
        <c:crosses val="autoZero"/>
        <c:auto val="1"/>
        <c:lblAlgn val="ctr"/>
        <c:lblOffset val="100"/>
        <c:tickLblSkip val="3"/>
        <c:tickMarkSkip val="3"/>
        <c:noMultiLvlLbl val="0"/>
      </c:catAx>
      <c:valAx>
        <c:axId val="-1994640728"/>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1994678808"/>
        <c:crosses val="autoZero"/>
        <c:crossBetween val="midCat"/>
      </c:valAx>
      <c:spPr>
        <a:noFill/>
        <a:ln w="25400">
          <a:noFill/>
        </a:ln>
      </c:spPr>
    </c:plotArea>
    <c:legend>
      <c:legendPos val="r"/>
      <c:layout>
        <c:manualLayout>
          <c:xMode val="edge"/>
          <c:yMode val="edge"/>
          <c:x val="0.17420005832604299"/>
          <c:y val="1.18298938122931E-3"/>
          <c:w val="0.82431636045494305"/>
          <c:h val="0.263534215085859"/>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t>Wealth of American billionaires in 2016 </a:t>
            </a:r>
            <a:r>
              <a:rPr lang="en-US" sz="1600"/>
              <a:t>(Trillion of US$)</a:t>
            </a:r>
          </a:p>
        </c:rich>
      </c:tx>
      <c:layout>
        <c:manualLayout>
          <c:xMode val="edge"/>
          <c:yMode val="edge"/>
          <c:x val="0.23835865787513799"/>
          <c:y val="8.7155957006721293E-3"/>
        </c:manualLayout>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1-96C3-6D46-A44F-73010E226E5D}"/>
              </c:ext>
            </c:extLst>
          </c:dPt>
          <c:dPt>
            <c:idx val="3"/>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96C3-6D46-A44F-73010E226E5D}"/>
              </c:ext>
            </c:extLst>
          </c:dPt>
          <c:cat>
            <c:strRef>
              <c:f>DataF15!$B$2:$E$2</c:f>
              <c:strCache>
                <c:ptCount val="4"/>
                <c:pt idx="0">
                  <c:v>Saez-Zucman (2016), original</c:v>
                </c:pt>
                <c:pt idx="1">
                  <c:v>Forbes + SCF</c:v>
                </c:pt>
                <c:pt idx="2">
                  <c:v>Saez-Zucman (2016), 2020 update</c:v>
                </c:pt>
                <c:pt idx="3">
                  <c:v>Smith-Zidar-Zwick</c:v>
                </c:pt>
              </c:strCache>
            </c:strRef>
          </c:cat>
          <c:val>
            <c:numRef>
              <c:f>DataF15!$B$3:$E$3</c:f>
              <c:numCache>
                <c:formatCode>General</c:formatCode>
                <c:ptCount val="4"/>
                <c:pt idx="0">
                  <c:v>3.14</c:v>
                </c:pt>
                <c:pt idx="1">
                  <c:v>2.9804000000000004</c:v>
                </c:pt>
                <c:pt idx="2">
                  <c:v>2.9804000000000004</c:v>
                </c:pt>
                <c:pt idx="3">
                  <c:v>1.7</c:v>
                </c:pt>
              </c:numCache>
            </c:numRef>
          </c:val>
          <c:extLst>
            <c:ext xmlns:c16="http://schemas.microsoft.com/office/drawing/2014/chart" uri="{C3380CC4-5D6E-409C-BE32-E72D297353CC}">
              <c16:uniqueId val="{00000004-96C3-6D46-A44F-73010E226E5D}"/>
            </c:ext>
          </c:extLst>
        </c:ser>
        <c:dLbls>
          <c:showLegendKey val="0"/>
          <c:showVal val="0"/>
          <c:showCatName val="0"/>
          <c:showSerName val="0"/>
          <c:showPercent val="0"/>
          <c:showBubbleSize val="0"/>
        </c:dLbls>
        <c:gapWidth val="219"/>
        <c:overlap val="-27"/>
        <c:axId val="-2039674168"/>
        <c:axId val="-2039670648"/>
      </c:barChart>
      <c:catAx>
        <c:axId val="-203967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39670648"/>
        <c:crosses val="autoZero"/>
        <c:auto val="1"/>
        <c:lblAlgn val="ctr"/>
        <c:lblOffset val="100"/>
        <c:noMultiLvlLbl val="0"/>
      </c:catAx>
      <c:valAx>
        <c:axId val="-2039670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39674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a:effectLst/>
              </a:rPr>
              <a:t>Profits Before Interest, Tax, and Depreciation of Real Estate S-Corporations ($ Billion) </a:t>
            </a:r>
            <a:endParaRPr lang="en-US"/>
          </a:p>
        </c:rich>
      </c:tx>
      <c:overlay val="0"/>
    </c:title>
    <c:autoTitleDeleted val="0"/>
    <c:plotArea>
      <c:layout>
        <c:manualLayout>
          <c:layoutTarget val="inner"/>
          <c:xMode val="edge"/>
          <c:yMode val="edge"/>
          <c:x val="5.1266214360478499E-2"/>
          <c:y val="2.9163415652747299E-2"/>
          <c:w val="0.93052903496674799"/>
          <c:h val="0.90065564089544403"/>
        </c:manualLayout>
      </c:layout>
      <c:barChart>
        <c:barDir val="col"/>
        <c:grouping val="stacked"/>
        <c:varyColors val="0"/>
        <c:ser>
          <c:idx val="0"/>
          <c:order val="0"/>
          <c:tx>
            <c:strRef>
              <c:f>DataF16!$A$4</c:f>
              <c:strCache>
                <c:ptCount val="1"/>
                <c:pt idx="0">
                  <c:v>25% of ordinary business income</c:v>
                </c:pt>
              </c:strCache>
            </c:strRef>
          </c:tx>
          <c:spPr>
            <a:effectLst/>
          </c:spPr>
          <c:invertIfNegative val="0"/>
          <c:cat>
            <c:strRef>
              <c:f>DataF16!$B$3:$C$3</c:f>
              <c:strCache>
                <c:ptCount val="2"/>
                <c:pt idx="0">
                  <c:v>Smith-Zidar-Zwick (1120S)</c:v>
                </c:pt>
                <c:pt idx="1">
                  <c:v>Actual (1120S + 8825)</c:v>
                </c:pt>
              </c:strCache>
            </c:strRef>
          </c:cat>
          <c:val>
            <c:numRef>
              <c:f>DataF16!$B$4:$C$4</c:f>
              <c:numCache>
                <c:formatCode>0.0</c:formatCode>
                <c:ptCount val="2"/>
                <c:pt idx="0">
                  <c:v>5.9837499999999997</c:v>
                </c:pt>
                <c:pt idx="1">
                  <c:v>5.9837499999999997</c:v>
                </c:pt>
              </c:numCache>
            </c:numRef>
          </c:val>
          <c:extLst>
            <c:ext xmlns:c16="http://schemas.microsoft.com/office/drawing/2014/chart" uri="{C3380CC4-5D6E-409C-BE32-E72D297353CC}">
              <c16:uniqueId val="{00000000-D808-BB4B-A094-77D04C9FC7A1}"/>
            </c:ext>
          </c:extLst>
        </c:ser>
        <c:ser>
          <c:idx val="1"/>
          <c:order val="1"/>
          <c:tx>
            <c:strRef>
              <c:f>DataF16!$A$5</c:f>
              <c:strCache>
                <c:ptCount val="1"/>
                <c:pt idx="0">
                  <c:v>Interest</c:v>
                </c:pt>
              </c:strCache>
            </c:strRef>
          </c:tx>
          <c:spPr>
            <a:effectLst/>
          </c:spPr>
          <c:invertIfNegative val="0"/>
          <c:cat>
            <c:strRef>
              <c:f>DataF16!$B$3:$C$3</c:f>
              <c:strCache>
                <c:ptCount val="2"/>
                <c:pt idx="0">
                  <c:v>Smith-Zidar-Zwick (1120S)</c:v>
                </c:pt>
                <c:pt idx="1">
                  <c:v>Actual (1120S + 8825)</c:v>
                </c:pt>
              </c:strCache>
            </c:strRef>
          </c:cat>
          <c:val>
            <c:numRef>
              <c:f>DataF16!$B$5:$C$5</c:f>
              <c:numCache>
                <c:formatCode>0.0</c:formatCode>
                <c:ptCount val="2"/>
                <c:pt idx="0">
                  <c:v>1.2410000000000001</c:v>
                </c:pt>
                <c:pt idx="1">
                  <c:v>7.1360000000000001</c:v>
                </c:pt>
              </c:numCache>
            </c:numRef>
          </c:val>
          <c:extLst>
            <c:ext xmlns:c16="http://schemas.microsoft.com/office/drawing/2014/chart" uri="{C3380CC4-5D6E-409C-BE32-E72D297353CC}">
              <c16:uniqueId val="{00000001-D808-BB4B-A094-77D04C9FC7A1}"/>
            </c:ext>
          </c:extLst>
        </c:ser>
        <c:ser>
          <c:idx val="2"/>
          <c:order val="2"/>
          <c:tx>
            <c:strRef>
              <c:f>DataF16!$A$6</c:f>
              <c:strCache>
                <c:ptCount val="1"/>
                <c:pt idx="0">
                  <c:v>Depreciation</c:v>
                </c:pt>
              </c:strCache>
            </c:strRef>
          </c:tx>
          <c:spPr>
            <a:effectLst/>
          </c:spPr>
          <c:invertIfNegative val="0"/>
          <c:cat>
            <c:strRef>
              <c:f>DataF16!$B$3:$C$3</c:f>
              <c:strCache>
                <c:ptCount val="2"/>
                <c:pt idx="0">
                  <c:v>Smith-Zidar-Zwick (1120S)</c:v>
                </c:pt>
                <c:pt idx="1">
                  <c:v>Actual (1120S + 8825)</c:v>
                </c:pt>
              </c:strCache>
            </c:strRef>
          </c:cat>
          <c:val>
            <c:numRef>
              <c:f>DataF16!$B$6:$C$6</c:f>
              <c:numCache>
                <c:formatCode>0.0</c:formatCode>
                <c:ptCount val="2"/>
                <c:pt idx="0">
                  <c:v>1.8240000000000001</c:v>
                </c:pt>
                <c:pt idx="1">
                  <c:v>7.5110000000000001</c:v>
                </c:pt>
              </c:numCache>
            </c:numRef>
          </c:val>
          <c:extLst>
            <c:ext xmlns:c16="http://schemas.microsoft.com/office/drawing/2014/chart" uri="{C3380CC4-5D6E-409C-BE32-E72D297353CC}">
              <c16:uniqueId val="{00000002-D808-BB4B-A094-77D04C9FC7A1}"/>
            </c:ext>
          </c:extLst>
        </c:ser>
        <c:ser>
          <c:idx val="3"/>
          <c:order val="3"/>
          <c:tx>
            <c:strRef>
              <c:f>DataF16!$A$7</c:f>
              <c:strCache>
                <c:ptCount val="1"/>
                <c:pt idx="0">
                  <c:v>Net rental income</c:v>
                </c:pt>
              </c:strCache>
            </c:strRef>
          </c:tx>
          <c:spPr>
            <a:effectLst/>
          </c:spPr>
          <c:invertIfNegative val="0"/>
          <c:cat>
            <c:strRef>
              <c:f>DataF16!$B$3:$C$3</c:f>
              <c:strCache>
                <c:ptCount val="2"/>
                <c:pt idx="0">
                  <c:v>Smith-Zidar-Zwick (1120S)</c:v>
                </c:pt>
                <c:pt idx="1">
                  <c:v>Actual (1120S + 8825)</c:v>
                </c:pt>
              </c:strCache>
            </c:strRef>
          </c:cat>
          <c:val>
            <c:numRef>
              <c:f>DataF16!$B$7:$C$7</c:f>
              <c:numCache>
                <c:formatCode>0.0</c:formatCode>
                <c:ptCount val="2"/>
                <c:pt idx="0" formatCode="General">
                  <c:v>0</c:v>
                </c:pt>
                <c:pt idx="1">
                  <c:v>7.7050000000000001</c:v>
                </c:pt>
              </c:numCache>
            </c:numRef>
          </c:val>
          <c:extLst>
            <c:ext xmlns:c16="http://schemas.microsoft.com/office/drawing/2014/chart" uri="{C3380CC4-5D6E-409C-BE32-E72D297353CC}">
              <c16:uniqueId val="{00000003-D808-BB4B-A094-77D04C9FC7A1}"/>
            </c:ext>
          </c:extLst>
        </c:ser>
        <c:ser>
          <c:idx val="4"/>
          <c:order val="4"/>
          <c:tx>
            <c:strRef>
              <c:f>DataF16!$A$8</c:f>
              <c:strCache>
                <c:ptCount val="1"/>
                <c:pt idx="0">
                  <c:v>75% of ordinary business income</c:v>
                </c:pt>
              </c:strCache>
            </c:strRef>
          </c:tx>
          <c:spPr>
            <a:effectLst/>
          </c:spPr>
          <c:invertIfNegative val="0"/>
          <c:cat>
            <c:strRef>
              <c:f>DataF16!$B$3:$C$3</c:f>
              <c:strCache>
                <c:ptCount val="2"/>
                <c:pt idx="0">
                  <c:v>Smith-Zidar-Zwick (1120S)</c:v>
                </c:pt>
                <c:pt idx="1">
                  <c:v>Actual (1120S + 8825)</c:v>
                </c:pt>
              </c:strCache>
            </c:strRef>
          </c:cat>
          <c:val>
            <c:numRef>
              <c:f>DataF16!$B$8:$C$8</c:f>
              <c:numCache>
                <c:formatCode>0.0</c:formatCode>
                <c:ptCount val="2"/>
                <c:pt idx="0" formatCode="General">
                  <c:v>0</c:v>
                </c:pt>
                <c:pt idx="1">
                  <c:v>17.951249999999998</c:v>
                </c:pt>
              </c:numCache>
            </c:numRef>
          </c:val>
          <c:extLst>
            <c:ext xmlns:c16="http://schemas.microsoft.com/office/drawing/2014/chart" uri="{C3380CC4-5D6E-409C-BE32-E72D297353CC}">
              <c16:uniqueId val="{00000004-D808-BB4B-A094-77D04C9FC7A1}"/>
            </c:ext>
          </c:extLst>
        </c:ser>
        <c:dLbls>
          <c:showLegendKey val="0"/>
          <c:showVal val="0"/>
          <c:showCatName val="0"/>
          <c:showSerName val="0"/>
          <c:showPercent val="0"/>
          <c:showBubbleSize val="0"/>
        </c:dLbls>
        <c:gapWidth val="150"/>
        <c:overlap val="100"/>
        <c:axId val="1810798920"/>
        <c:axId val="-2040562520"/>
      </c:barChart>
      <c:catAx>
        <c:axId val="1810798920"/>
        <c:scaling>
          <c:orientation val="minMax"/>
        </c:scaling>
        <c:delete val="0"/>
        <c:axPos val="b"/>
        <c:numFmt formatCode="General" sourceLinked="0"/>
        <c:majorTickMark val="out"/>
        <c:minorTickMark val="none"/>
        <c:tickLblPos val="nextTo"/>
        <c:crossAx val="-2040562520"/>
        <c:crosses val="autoZero"/>
        <c:auto val="1"/>
        <c:lblAlgn val="ctr"/>
        <c:lblOffset val="100"/>
        <c:noMultiLvlLbl val="0"/>
      </c:catAx>
      <c:valAx>
        <c:axId val="-2040562520"/>
        <c:scaling>
          <c:orientation val="minMax"/>
        </c:scaling>
        <c:delete val="0"/>
        <c:axPos val="l"/>
        <c:numFmt formatCode="0" sourceLinked="0"/>
        <c:majorTickMark val="out"/>
        <c:minorTickMark val="none"/>
        <c:tickLblPos val="nextTo"/>
        <c:crossAx val="1810798920"/>
        <c:crosses val="autoZero"/>
        <c:crossBetween val="between"/>
      </c:valAx>
    </c:plotArea>
    <c:legend>
      <c:legendPos val="r"/>
      <c:layout>
        <c:manualLayout>
          <c:xMode val="edge"/>
          <c:yMode val="edge"/>
          <c:x val="0.113857188257144"/>
          <c:y val="0.19596634928545101"/>
          <c:w val="0.33812731243239502"/>
          <c:h val="0.25549242128890398"/>
        </c:manualLayout>
      </c:layout>
      <c:overlay val="0"/>
    </c:legend>
    <c:plotVisOnly val="1"/>
    <c:dispBlanksAs val="gap"/>
    <c:showDLblsOverMax val="0"/>
  </c:chart>
  <c:spPr>
    <a:ln>
      <a:noFill/>
    </a:ln>
  </c:spPr>
  <c:txPr>
    <a:bodyPr/>
    <a:lstStyle/>
    <a:p>
      <a:pPr>
        <a:defRPr sz="1400">
          <a:latin typeface="Arial"/>
          <a:cs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a:effectLst/>
              </a:rPr>
              <a:t>Excess of Tax Depreciation Over Economic Depreciation for Non-Farm Non-Corporate Businesses (% of Non-Farm Proprietor’s Income) </a:t>
            </a:r>
            <a:endParaRPr lang="en-US" sz="1400" b="1"/>
          </a:p>
        </c:rich>
      </c:tx>
      <c:overlay val="0"/>
    </c:title>
    <c:autoTitleDeleted val="0"/>
    <c:plotArea>
      <c:layout/>
      <c:lineChart>
        <c:grouping val="standard"/>
        <c:varyColors val="0"/>
        <c:ser>
          <c:idx val="0"/>
          <c:order val="0"/>
          <c:spPr>
            <a:ln w="12700">
              <a:solidFill>
                <a:srgbClr val="000000"/>
              </a:solidFill>
              <a:prstDash val="solid"/>
            </a:ln>
          </c:spPr>
          <c:marker>
            <c:symbol val="circle"/>
            <c:size val="10"/>
            <c:spPr>
              <a:solidFill>
                <a:srgbClr val="404040"/>
              </a:solidFill>
              <a:ln>
                <a:solidFill>
                  <a:srgbClr val="000000"/>
                </a:solidFill>
                <a:prstDash val="solid"/>
              </a:ln>
            </c:spPr>
          </c:marker>
          <c:cat>
            <c:numRef>
              <c:f>DataF17!$A$34:$A$94</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DataF17!$D$34:$D$94</c:f>
              <c:numCache>
                <c:formatCode>0%</c:formatCode>
                <c:ptCount val="61"/>
                <c:pt idx="0">
                  <c:v>-2.4937655860349127E-3</c:v>
                </c:pt>
                <c:pt idx="1">
                  <c:v>-4.7393364928909956E-3</c:v>
                </c:pt>
                <c:pt idx="2">
                  <c:v>-2.2624434389140269E-3</c:v>
                </c:pt>
                <c:pt idx="3">
                  <c:v>0</c:v>
                </c:pt>
                <c:pt idx="4">
                  <c:v>0</c:v>
                </c:pt>
                <c:pt idx="5">
                  <c:v>-3.8387715930902114E-3</c:v>
                </c:pt>
                <c:pt idx="6">
                  <c:v>-7.1942446043165471E-3</c:v>
                </c:pt>
                <c:pt idx="7">
                  <c:v>-8.5324232081911266E-3</c:v>
                </c:pt>
                <c:pt idx="8">
                  <c:v>-6.3492063492063492E-3</c:v>
                </c:pt>
                <c:pt idx="9">
                  <c:v>-4.6153846153846149E-3</c:v>
                </c:pt>
                <c:pt idx="10">
                  <c:v>-6.0698027314112293E-3</c:v>
                </c:pt>
                <c:pt idx="11">
                  <c:v>-9.7493036211699167E-3</c:v>
                </c:pt>
                <c:pt idx="12">
                  <c:v>-1.2658227848101266E-3</c:v>
                </c:pt>
                <c:pt idx="13">
                  <c:v>-1.1695906432748538E-3</c:v>
                </c:pt>
                <c:pt idx="14">
                  <c:v>-5.387931034482759E-3</c:v>
                </c:pt>
                <c:pt idx="15">
                  <c:v>-1.314459049544995E-2</c:v>
                </c:pt>
                <c:pt idx="16">
                  <c:v>-9.4664371772805508E-3</c:v>
                </c:pt>
                <c:pt idx="17">
                  <c:v>-5.3557765876052028E-3</c:v>
                </c:pt>
                <c:pt idx="18">
                  <c:v>0</c:v>
                </c:pt>
                <c:pt idx="19">
                  <c:v>7.54242614707731E-3</c:v>
                </c:pt>
                <c:pt idx="20">
                  <c:v>9.8948670377241813E-3</c:v>
                </c:pt>
                <c:pt idx="21">
                  <c:v>3.3715012722646313E-2</c:v>
                </c:pt>
                <c:pt idx="22">
                  <c:v>2.9792746113989636E-2</c:v>
                </c:pt>
                <c:pt idx="23">
                  <c:v>7.9856972586412389E-2</c:v>
                </c:pt>
                <c:pt idx="24">
                  <c:v>0.12412304371289799</c:v>
                </c:pt>
                <c:pt idx="25">
                  <c:v>0.16763617133791645</c:v>
                </c:pt>
                <c:pt idx="26">
                  <c:v>0.18393127842344617</c:v>
                </c:pt>
                <c:pt idx="27">
                  <c:v>0.13546690048224463</c:v>
                </c:pt>
                <c:pt idx="28">
                  <c:v>0.11131656804733729</c:v>
                </c:pt>
                <c:pt idx="29">
                  <c:v>0.10635260528194147</c:v>
                </c:pt>
                <c:pt idx="30">
                  <c:v>6.2561738557787294E-2</c:v>
                </c:pt>
                <c:pt idx="31">
                  <c:v>4.8562300319488813E-2</c:v>
                </c:pt>
                <c:pt idx="32">
                  <c:v>4.8327137546468397E-2</c:v>
                </c:pt>
                <c:pt idx="33">
                  <c:v>4.301075268817204E-2</c:v>
                </c:pt>
                <c:pt idx="34">
                  <c:v>2.8661646830216179E-2</c:v>
                </c:pt>
                <c:pt idx="35">
                  <c:v>2.6473859844271412E-2</c:v>
                </c:pt>
                <c:pt idx="36">
                  <c:v>3.5270132517838941E-2</c:v>
                </c:pt>
                <c:pt idx="37">
                  <c:v>4.8479087452471481E-2</c:v>
                </c:pt>
                <c:pt idx="38">
                  <c:v>5.5047454702329593E-2</c:v>
                </c:pt>
                <c:pt idx="39">
                  <c:v>6.786681535765493E-2</c:v>
                </c:pt>
                <c:pt idx="40">
                  <c:v>7.6112759643916908E-2</c:v>
                </c:pt>
                <c:pt idx="41">
                  <c:v>9.7638011535292488E-2</c:v>
                </c:pt>
                <c:pt idx="42">
                  <c:v>0.11510696941855887</c:v>
                </c:pt>
                <c:pt idx="43">
                  <c:v>0.12387651426338411</c:v>
                </c:pt>
                <c:pt idx="44">
                  <c:v>0.12369615903791877</c:v>
                </c:pt>
                <c:pt idx="45">
                  <c:v>7.5244112578977604E-2</c:v>
                </c:pt>
                <c:pt idx="46">
                  <c:v>7.6323002319207259E-2</c:v>
                </c:pt>
                <c:pt idx="47">
                  <c:v>9.0331366318656361E-2</c:v>
                </c:pt>
                <c:pt idx="48">
                  <c:v>0.18049898167006112</c:v>
                </c:pt>
                <c:pt idx="49">
                  <c:v>0.17578729994837378</c:v>
                </c:pt>
                <c:pt idx="50">
                  <c:v>0.1584094572810317</c:v>
                </c:pt>
                <c:pt idx="51">
                  <c:v>0.20220926664621047</c:v>
                </c:pt>
                <c:pt idx="52">
                  <c:v>0.14581482139683666</c:v>
                </c:pt>
                <c:pt idx="53">
                  <c:v>0.17171627160933878</c:v>
                </c:pt>
                <c:pt idx="54">
                  <c:v>0.17582323835522948</c:v>
                </c:pt>
                <c:pt idx="55">
                  <c:v>0.20145030067209058</c:v>
                </c:pt>
                <c:pt idx="56">
                  <c:v>0.22065150583896742</c:v>
                </c:pt>
                <c:pt idx="57">
                  <c:v>0.26951513067400273</c:v>
                </c:pt>
                <c:pt idx="58">
                  <c:v>0.31465334800643358</c:v>
                </c:pt>
                <c:pt idx="59">
                  <c:v>0.29294145988918335</c:v>
                </c:pt>
              </c:numCache>
            </c:numRef>
          </c:val>
          <c:smooth val="0"/>
          <c:extLst>
            <c:ext xmlns:c16="http://schemas.microsoft.com/office/drawing/2014/chart" uri="{C3380CC4-5D6E-409C-BE32-E72D297353CC}">
              <c16:uniqueId val="{00000000-4702-644E-A766-E0B772844D1B}"/>
            </c:ext>
          </c:extLst>
        </c:ser>
        <c:dLbls>
          <c:showLegendKey val="0"/>
          <c:showVal val="0"/>
          <c:showCatName val="0"/>
          <c:showSerName val="0"/>
          <c:showPercent val="0"/>
          <c:showBubbleSize val="0"/>
        </c:dLbls>
        <c:marker val="1"/>
        <c:smooth val="0"/>
        <c:axId val="1651320928"/>
        <c:axId val="1"/>
      </c:lineChart>
      <c:catAx>
        <c:axId val="1651320928"/>
        <c:scaling>
          <c:orientation val="minMax"/>
        </c:scaling>
        <c:delete val="0"/>
        <c:axPos val="b"/>
        <c:numFmt formatCode="General" sourceLinked="1"/>
        <c:majorTickMark val="none"/>
        <c:minorTickMark val="none"/>
        <c:tickLblPos val="low"/>
        <c:spPr>
          <a:ln w="3175">
            <a:solidFill>
              <a:srgbClr val="C0C0C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none"/>
        <c:minorTickMark val="none"/>
        <c:tickLblPos val="nextTo"/>
        <c:spPr>
          <a:ln w="6350">
            <a:noFill/>
          </a:ln>
        </c:spPr>
        <c:txPr>
          <a:bodyPr rot="0" vert="horz"/>
          <a:lstStyle/>
          <a:p>
            <a:pPr>
              <a:defRPr sz="1600" b="0" i="0" u="none" strike="noStrike" baseline="0">
                <a:solidFill>
                  <a:srgbClr val="000000"/>
                </a:solidFill>
                <a:latin typeface="Arial"/>
                <a:ea typeface="Arial"/>
                <a:cs typeface="Arial"/>
              </a:defRPr>
            </a:pPr>
            <a:endParaRPr lang="en-US"/>
          </a:p>
        </c:txPr>
        <c:crossAx val="1651320928"/>
        <c:crosses val="autoZero"/>
        <c:crossBetween val="between"/>
      </c:valAx>
      <c:spPr>
        <a:noFill/>
        <a:ln w="25400">
          <a:noFill/>
        </a:ln>
      </c:spPr>
    </c:plotArea>
    <c:plotVisOnly val="1"/>
    <c:dispBlanksAs val="gap"/>
    <c:showDLblsOverMax val="0"/>
  </c:chart>
  <c:spPr>
    <a:solidFill>
      <a:srgbClr val="FFFFFF"/>
    </a:solidFill>
    <a:ln w="6350">
      <a:noFill/>
    </a:ln>
  </c:spPr>
  <c:txPr>
    <a:bodyPr/>
    <a:lstStyle/>
    <a:p>
      <a:pPr>
        <a:defRPr sz="1600" b="0" i="0" u="none" strike="noStrike" baseline="0">
          <a:solidFill>
            <a:srgbClr val="000000"/>
          </a:solidFill>
          <a:latin typeface="Arial"/>
          <a:ea typeface="Arial"/>
          <a:cs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34551997666958"/>
          <c:y val="2.8339669563915801E-2"/>
          <c:w val="0.86544800233304198"/>
          <c:h val="0.70948432916473703"/>
        </c:manualLayout>
      </c:layout>
      <c:barChart>
        <c:barDir val="col"/>
        <c:grouping val="clustered"/>
        <c:varyColors val="0"/>
        <c:ser>
          <c:idx val="0"/>
          <c:order val="0"/>
          <c:tx>
            <c:v>S-corporations (assuming 25% of business profit is capital income)</c:v>
          </c:tx>
          <c:spPr>
            <a:solidFill>
              <a:schemeClr val="accent1">
                <a:lumMod val="20000"/>
                <a:lumOff val="80000"/>
              </a:schemeClr>
            </a:solidFill>
            <a:ln>
              <a:solidFill>
                <a:schemeClr val="tx1"/>
              </a:solidFill>
            </a:ln>
            <a:effectLst/>
          </c:spPr>
          <c:invertIfNegative val="0"/>
          <c:cat>
            <c:strRef>
              <c:f>DataF19!$C$85:$C$94</c:f>
              <c:strCache>
                <c:ptCount val="10"/>
                <c:pt idx="0">
                  <c:v>Food/drink services</c:v>
                </c:pt>
                <c:pt idx="1">
                  <c:v>Motor vehicle dealers</c:v>
                </c:pt>
                <c:pt idx="2">
                  <c:v>Administrative &amp; support services</c:v>
                </c:pt>
                <c:pt idx="3">
                  <c:v>Metal product manuf. </c:v>
                </c:pt>
                <c:pt idx="4">
                  <c:v>Durable goods wholesale</c:v>
                </c:pt>
                <c:pt idx="5">
                  <c:v>Specialty trade contractor</c:v>
                </c:pt>
                <c:pt idx="6">
                  <c:v>Construction buildings</c:v>
                </c:pt>
                <c:pt idx="7">
                  <c:v>Non-durable goods</c:v>
                </c:pt>
                <c:pt idx="8">
                  <c:v>Securities</c:v>
                </c:pt>
                <c:pt idx="9">
                  <c:v>Real estate</c:v>
                </c:pt>
              </c:strCache>
            </c:strRef>
          </c:cat>
          <c:val>
            <c:numRef>
              <c:f>DataF19!$I$85:$I$94</c:f>
              <c:numCache>
                <c:formatCode>0.0%</c:formatCode>
                <c:ptCount val="10"/>
                <c:pt idx="0">
                  <c:v>7.0199830131932706E-2</c:v>
                </c:pt>
                <c:pt idx="1">
                  <c:v>2.4036750021687828E-2</c:v>
                </c:pt>
                <c:pt idx="2">
                  <c:v>7.4831530504558069E-2</c:v>
                </c:pt>
                <c:pt idx="3">
                  <c:v>5.4634635522451611E-2</c:v>
                </c:pt>
                <c:pt idx="4">
                  <c:v>3.4895033693725319E-2</c:v>
                </c:pt>
                <c:pt idx="5">
                  <c:v>6.8246791300446544E-2</c:v>
                </c:pt>
                <c:pt idx="6">
                  <c:v>3.0184620305341744E-2</c:v>
                </c:pt>
                <c:pt idx="7">
                  <c:v>3.2669048318741949E-2</c:v>
                </c:pt>
                <c:pt idx="8">
                  <c:v>2.3486147032323681E-2</c:v>
                </c:pt>
                <c:pt idx="9">
                  <c:v>4.0530554576406572E-2</c:v>
                </c:pt>
              </c:numCache>
            </c:numRef>
          </c:val>
          <c:extLst>
            <c:ext xmlns:c16="http://schemas.microsoft.com/office/drawing/2014/chart" uri="{C3380CC4-5D6E-409C-BE32-E72D297353CC}">
              <c16:uniqueId val="{00000000-99C1-0843-A3B7-4A204A50FF2C}"/>
            </c:ext>
          </c:extLst>
        </c:ser>
        <c:ser>
          <c:idx val="1"/>
          <c:order val="1"/>
          <c:tx>
            <c:v>Winsorized listed firms</c:v>
          </c:tx>
          <c:spPr>
            <a:solidFill>
              <a:schemeClr val="accent2"/>
            </a:solidFill>
            <a:ln>
              <a:solidFill>
                <a:schemeClr val="tx1"/>
              </a:solidFill>
            </a:ln>
            <a:effectLst/>
          </c:spPr>
          <c:invertIfNegative val="0"/>
          <c:cat>
            <c:strRef>
              <c:f>DataF19!$C$85:$C$94</c:f>
              <c:strCache>
                <c:ptCount val="10"/>
                <c:pt idx="0">
                  <c:v>Food/drink services</c:v>
                </c:pt>
                <c:pt idx="1">
                  <c:v>Motor vehicle dealers</c:v>
                </c:pt>
                <c:pt idx="2">
                  <c:v>Administrative &amp; support services</c:v>
                </c:pt>
                <c:pt idx="3">
                  <c:v>Metal product manuf. </c:v>
                </c:pt>
                <c:pt idx="4">
                  <c:v>Durable goods wholesale</c:v>
                </c:pt>
                <c:pt idx="5">
                  <c:v>Specialty trade contractor</c:v>
                </c:pt>
                <c:pt idx="6">
                  <c:v>Construction buildings</c:v>
                </c:pt>
                <c:pt idx="7">
                  <c:v>Non-durable goods</c:v>
                </c:pt>
                <c:pt idx="8">
                  <c:v>Securities</c:v>
                </c:pt>
                <c:pt idx="9">
                  <c:v>Real estate</c:v>
                </c:pt>
              </c:strCache>
            </c:strRef>
          </c:cat>
          <c:val>
            <c:numRef>
              <c:f>DataF19!$J$85:$J$94</c:f>
              <c:numCache>
                <c:formatCode>0.0%</c:formatCode>
                <c:ptCount val="10"/>
                <c:pt idx="0">
                  <c:v>0.1225482</c:v>
                </c:pt>
                <c:pt idx="1">
                  <c:v>0.10934960000000002</c:v>
                </c:pt>
                <c:pt idx="2">
                  <c:v>0.1036773</c:v>
                </c:pt>
                <c:pt idx="3">
                  <c:v>8.2644599999999999E-2</c:v>
                </c:pt>
                <c:pt idx="4">
                  <c:v>8.3164299999999997E-2</c:v>
                </c:pt>
                <c:pt idx="5">
                  <c:v>7.78388E-2</c:v>
                </c:pt>
                <c:pt idx="6">
                  <c:v>7.0770200000000005E-2</c:v>
                </c:pt>
                <c:pt idx="7">
                  <c:v>7.0184599999999986E-2</c:v>
                </c:pt>
                <c:pt idx="8">
                  <c:v>5.33637E-2</c:v>
                </c:pt>
                <c:pt idx="9">
                  <c:v>5.1152299999999998E-2</c:v>
                </c:pt>
              </c:numCache>
            </c:numRef>
          </c:val>
          <c:extLst>
            <c:ext xmlns:c16="http://schemas.microsoft.com/office/drawing/2014/chart" uri="{C3380CC4-5D6E-409C-BE32-E72D297353CC}">
              <c16:uniqueId val="{00000001-99C1-0843-A3B7-4A204A50FF2C}"/>
            </c:ext>
          </c:extLst>
        </c:ser>
        <c:dLbls>
          <c:showLegendKey val="0"/>
          <c:showVal val="0"/>
          <c:showCatName val="0"/>
          <c:showSerName val="0"/>
          <c:showPercent val="0"/>
          <c:showBubbleSize val="0"/>
        </c:dLbls>
        <c:gapWidth val="150"/>
        <c:axId val="2054271624"/>
        <c:axId val="2054266040"/>
      </c:barChart>
      <c:catAx>
        <c:axId val="2054271624"/>
        <c:scaling>
          <c:orientation val="minMax"/>
        </c:scaling>
        <c:delete val="0"/>
        <c:axPos val="b"/>
        <c:title>
          <c:tx>
            <c:rich>
              <a:bodyPr/>
              <a:lstStyle/>
              <a:p>
                <a:pPr>
                  <a:defRPr/>
                </a:pPr>
                <a:r>
                  <a:rPr lang="fr-FR"/>
                  <a:t>3-digit NAICS sector</a:t>
                </a:r>
              </a:p>
            </c:rich>
          </c:tx>
          <c:layout>
            <c:manualLayout>
              <c:xMode val="edge"/>
              <c:yMode val="edge"/>
              <c:x val="0.39689262175561402"/>
              <c:y val="0.95202339903590505"/>
            </c:manualLayout>
          </c:layout>
          <c:overlay val="0"/>
        </c:title>
        <c:numFmt formatCode="General" sourceLinked="0"/>
        <c:majorTickMark val="out"/>
        <c:minorTickMark val="none"/>
        <c:tickLblPos val="nextTo"/>
        <c:txPr>
          <a:bodyPr rot="-1800000"/>
          <a:lstStyle/>
          <a:p>
            <a:pPr>
              <a:defRPr sz="1400"/>
            </a:pPr>
            <a:endParaRPr lang="en-US"/>
          </a:p>
        </c:txPr>
        <c:crossAx val="2054266040"/>
        <c:crosses val="autoZero"/>
        <c:auto val="1"/>
        <c:lblAlgn val="ctr"/>
        <c:lblOffset val="100"/>
        <c:noMultiLvlLbl val="0"/>
      </c:catAx>
      <c:valAx>
        <c:axId val="2054266040"/>
        <c:scaling>
          <c:orientation val="minMax"/>
        </c:scaling>
        <c:delete val="0"/>
        <c:axPos val="l"/>
        <c:majorGridlines>
          <c:spPr>
            <a:ln>
              <a:noFill/>
            </a:ln>
          </c:spPr>
        </c:majorGridlines>
        <c:numFmt formatCode="0%" sourceLinked="0"/>
        <c:majorTickMark val="none"/>
        <c:minorTickMark val="none"/>
        <c:tickLblPos val="nextTo"/>
        <c:crossAx val="2054271624"/>
        <c:crosses val="autoZero"/>
        <c:crossBetween val="between"/>
      </c:valAx>
    </c:plotArea>
    <c:legend>
      <c:legendPos val="r"/>
      <c:layout>
        <c:manualLayout>
          <c:xMode val="edge"/>
          <c:yMode val="edge"/>
          <c:x val="0.46745068533099998"/>
          <c:y val="5.7069287907639002E-2"/>
          <c:w val="0.42736412948381403"/>
          <c:h val="0.21867668502221499"/>
        </c:manualLayout>
      </c:layout>
      <c:overlay val="0"/>
    </c:legend>
    <c:plotVisOnly val="1"/>
    <c:dispBlanksAs val="gap"/>
    <c:showDLblsOverMax val="0"/>
  </c:chart>
  <c:spPr>
    <a:ln>
      <a:noFill/>
    </a:ln>
  </c:spPr>
  <c:txPr>
    <a:bodyPr/>
    <a:lstStyle/>
    <a:p>
      <a:pPr>
        <a:defRPr sz="1600">
          <a:latin typeface="Arial"/>
          <a:cs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784339457568"/>
          <c:y val="3.6673796184130802E-2"/>
          <c:w val="0.85315004374453196"/>
          <c:h val="0.56477135069654805"/>
        </c:manualLayout>
      </c:layout>
      <c:barChart>
        <c:barDir val="col"/>
        <c:grouping val="clustered"/>
        <c:varyColors val="0"/>
        <c:ser>
          <c:idx val="0"/>
          <c:order val="0"/>
          <c:invertIfNegative val="0"/>
          <c:cat>
            <c:strRef>
              <c:f>DataF19!$C$85:$C$94</c:f>
              <c:strCache>
                <c:ptCount val="10"/>
                <c:pt idx="0">
                  <c:v>Food/drink services</c:v>
                </c:pt>
                <c:pt idx="1">
                  <c:v>Motor vehicle dealers</c:v>
                </c:pt>
                <c:pt idx="2">
                  <c:v>Administrative &amp; support services</c:v>
                </c:pt>
                <c:pt idx="3">
                  <c:v>Metal product manuf. </c:v>
                </c:pt>
                <c:pt idx="4">
                  <c:v>Durable goods wholesale</c:v>
                </c:pt>
                <c:pt idx="5">
                  <c:v>Specialty trade contractor</c:v>
                </c:pt>
                <c:pt idx="6">
                  <c:v>Construction buildings</c:v>
                </c:pt>
                <c:pt idx="7">
                  <c:v>Non-durable goods</c:v>
                </c:pt>
                <c:pt idx="8">
                  <c:v>Securities</c:v>
                </c:pt>
                <c:pt idx="9">
                  <c:v>Real estate</c:v>
                </c:pt>
              </c:strCache>
            </c:strRef>
          </c:cat>
          <c:val>
            <c:numRef>
              <c:f>DataF19!$I$85:$I$94</c:f>
              <c:numCache>
                <c:formatCode>0.0%</c:formatCode>
                <c:ptCount val="10"/>
                <c:pt idx="0">
                  <c:v>7.0199830131932706E-2</c:v>
                </c:pt>
                <c:pt idx="1">
                  <c:v>2.4036750021687828E-2</c:v>
                </c:pt>
                <c:pt idx="2">
                  <c:v>7.4831530504558069E-2</c:v>
                </c:pt>
                <c:pt idx="3">
                  <c:v>5.4634635522451611E-2</c:v>
                </c:pt>
                <c:pt idx="4">
                  <c:v>3.4895033693725319E-2</c:v>
                </c:pt>
                <c:pt idx="5">
                  <c:v>6.8246791300446544E-2</c:v>
                </c:pt>
                <c:pt idx="6">
                  <c:v>3.0184620305341744E-2</c:v>
                </c:pt>
                <c:pt idx="7">
                  <c:v>3.2669048318741949E-2</c:v>
                </c:pt>
                <c:pt idx="8">
                  <c:v>2.3486147032323681E-2</c:v>
                </c:pt>
                <c:pt idx="9">
                  <c:v>4.0530554576406572E-2</c:v>
                </c:pt>
              </c:numCache>
            </c:numRef>
          </c:val>
          <c:extLst>
            <c:ext xmlns:c16="http://schemas.microsoft.com/office/drawing/2014/chart" uri="{C3380CC4-5D6E-409C-BE32-E72D297353CC}">
              <c16:uniqueId val="{00000000-336B-9049-AD23-8A4D8D2BA0CA}"/>
            </c:ext>
          </c:extLst>
        </c:ser>
        <c:ser>
          <c:idx val="1"/>
          <c:order val="1"/>
          <c:invertIfNegative val="0"/>
          <c:cat>
            <c:strRef>
              <c:f>DataF19!$C$85:$C$94</c:f>
              <c:strCache>
                <c:ptCount val="10"/>
                <c:pt idx="0">
                  <c:v>Food/drink services</c:v>
                </c:pt>
                <c:pt idx="1">
                  <c:v>Motor vehicle dealers</c:v>
                </c:pt>
                <c:pt idx="2">
                  <c:v>Administrative &amp; support services</c:v>
                </c:pt>
                <c:pt idx="3">
                  <c:v>Metal product manuf. </c:v>
                </c:pt>
                <c:pt idx="4">
                  <c:v>Durable goods wholesale</c:v>
                </c:pt>
                <c:pt idx="5">
                  <c:v>Specialty trade contractor</c:v>
                </c:pt>
                <c:pt idx="6">
                  <c:v>Construction buildings</c:v>
                </c:pt>
                <c:pt idx="7">
                  <c:v>Non-durable goods</c:v>
                </c:pt>
                <c:pt idx="8">
                  <c:v>Securities</c:v>
                </c:pt>
                <c:pt idx="9">
                  <c:v>Real estate</c:v>
                </c:pt>
              </c:strCache>
            </c:strRef>
          </c:cat>
          <c:val>
            <c:numRef>
              <c:f>DataF19!$J$85:$J$94</c:f>
              <c:numCache>
                <c:formatCode>0.0%</c:formatCode>
                <c:ptCount val="10"/>
                <c:pt idx="0">
                  <c:v>0.1225482</c:v>
                </c:pt>
                <c:pt idx="1">
                  <c:v>0.10934960000000002</c:v>
                </c:pt>
                <c:pt idx="2">
                  <c:v>0.1036773</c:v>
                </c:pt>
                <c:pt idx="3">
                  <c:v>8.2644599999999999E-2</c:v>
                </c:pt>
                <c:pt idx="4">
                  <c:v>8.3164299999999997E-2</c:v>
                </c:pt>
                <c:pt idx="5">
                  <c:v>7.78388E-2</c:v>
                </c:pt>
                <c:pt idx="6">
                  <c:v>7.0770200000000005E-2</c:v>
                </c:pt>
                <c:pt idx="7">
                  <c:v>7.0184599999999986E-2</c:v>
                </c:pt>
                <c:pt idx="8">
                  <c:v>5.33637E-2</c:v>
                </c:pt>
                <c:pt idx="9">
                  <c:v>5.1152299999999998E-2</c:v>
                </c:pt>
              </c:numCache>
            </c:numRef>
          </c:val>
          <c:extLst>
            <c:ext xmlns:c16="http://schemas.microsoft.com/office/drawing/2014/chart" uri="{C3380CC4-5D6E-409C-BE32-E72D297353CC}">
              <c16:uniqueId val="{00000001-336B-9049-AD23-8A4D8D2BA0CA}"/>
            </c:ext>
          </c:extLst>
        </c:ser>
        <c:dLbls>
          <c:showLegendKey val="0"/>
          <c:showVal val="0"/>
          <c:showCatName val="0"/>
          <c:showSerName val="0"/>
          <c:showPercent val="0"/>
          <c:showBubbleSize val="0"/>
        </c:dLbls>
        <c:gapWidth val="150"/>
        <c:axId val="2142135896"/>
        <c:axId val="2142138968"/>
      </c:barChart>
      <c:catAx>
        <c:axId val="2142135896"/>
        <c:scaling>
          <c:orientation val="minMax"/>
        </c:scaling>
        <c:delete val="0"/>
        <c:axPos val="b"/>
        <c:numFmt formatCode="General" sourceLinked="0"/>
        <c:majorTickMark val="out"/>
        <c:minorTickMark val="none"/>
        <c:tickLblPos val="nextTo"/>
        <c:txPr>
          <a:bodyPr/>
          <a:lstStyle/>
          <a:p>
            <a:pPr>
              <a:defRPr sz="600"/>
            </a:pPr>
            <a:endParaRPr lang="en-US"/>
          </a:p>
        </c:txPr>
        <c:crossAx val="2142138968"/>
        <c:crosses val="autoZero"/>
        <c:auto val="1"/>
        <c:lblAlgn val="ctr"/>
        <c:lblOffset val="100"/>
        <c:noMultiLvlLbl val="0"/>
      </c:catAx>
      <c:valAx>
        <c:axId val="2142138968"/>
        <c:scaling>
          <c:orientation val="minMax"/>
          <c:max val="0.12"/>
          <c:min val="0"/>
        </c:scaling>
        <c:delete val="0"/>
        <c:axPos val="l"/>
        <c:majorGridlines/>
        <c:numFmt formatCode="0.0%" sourceLinked="1"/>
        <c:majorTickMark val="out"/>
        <c:minorTickMark val="none"/>
        <c:tickLblPos val="nextTo"/>
        <c:crossAx val="214213589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737868355979E-2"/>
          <c:y val="2.7519375724264002E-2"/>
          <c:w val="0.91315113309824203"/>
          <c:h val="0.85093279249184794"/>
        </c:manualLayout>
      </c:layout>
      <c:barChart>
        <c:barDir val="col"/>
        <c:grouping val="clustered"/>
        <c:varyColors val="0"/>
        <c:ser>
          <c:idx val="0"/>
          <c:order val="0"/>
          <c:tx>
            <c:v>C-corporations</c:v>
          </c:tx>
          <c:spPr>
            <a:solidFill>
              <a:schemeClr val="accent1"/>
            </a:solidFill>
            <a:ln>
              <a:solidFill>
                <a:schemeClr val="tx1"/>
              </a:solidFill>
            </a:ln>
            <a:effectLst/>
          </c:spPr>
          <c:invertIfNegative val="0"/>
          <c:cat>
            <c:strRef>
              <c:f>DataF20!$C$2:$H$2</c:f>
              <c:strCache>
                <c:ptCount val="6"/>
                <c:pt idx="0">
                  <c:v>$1m-$5m</c:v>
                </c:pt>
                <c:pt idx="1">
                  <c:v>$5m-$10m</c:v>
                </c:pt>
                <c:pt idx="2">
                  <c:v>$10m-$25m</c:v>
                </c:pt>
                <c:pt idx="3">
                  <c:v>$25m-$50m</c:v>
                </c:pt>
                <c:pt idx="4">
                  <c:v>$50m-$100m</c:v>
                </c:pt>
                <c:pt idx="5">
                  <c:v>&gt;$100m*</c:v>
                </c:pt>
              </c:strCache>
            </c:strRef>
          </c:cat>
          <c:val>
            <c:numRef>
              <c:f>DataF20!$C$3:$H$3</c:f>
              <c:numCache>
                <c:formatCode>0%</c:formatCode>
                <c:ptCount val="6"/>
                <c:pt idx="0">
                  <c:v>0.10033157233752499</c:v>
                </c:pt>
                <c:pt idx="1">
                  <c:v>0.13272439241133727</c:v>
                </c:pt>
                <c:pt idx="2">
                  <c:v>0.1643110785987032</c:v>
                </c:pt>
                <c:pt idx="3">
                  <c:v>0.19121138214380151</c:v>
                </c:pt>
                <c:pt idx="4">
                  <c:v>0.20151769430819544</c:v>
                </c:pt>
                <c:pt idx="5">
                  <c:v>0.23134466409200716</c:v>
                </c:pt>
              </c:numCache>
            </c:numRef>
          </c:val>
          <c:extLst>
            <c:ext xmlns:c16="http://schemas.microsoft.com/office/drawing/2014/chart" uri="{C3380CC4-5D6E-409C-BE32-E72D297353CC}">
              <c16:uniqueId val="{00000000-8EDC-C640-A662-D3D9CEE3048F}"/>
            </c:ext>
          </c:extLst>
        </c:ser>
        <c:ser>
          <c:idx val="1"/>
          <c:order val="1"/>
          <c:tx>
            <c:v>S-corporations (assuming 25% of business income is capital income)</c:v>
          </c:tx>
          <c:spPr>
            <a:solidFill>
              <a:schemeClr val="accent2">
                <a:lumMod val="40000"/>
                <a:lumOff val="60000"/>
              </a:schemeClr>
            </a:solidFill>
            <a:ln>
              <a:solidFill>
                <a:schemeClr val="tx1"/>
              </a:solidFill>
            </a:ln>
            <a:effectLst/>
          </c:spPr>
          <c:invertIfNegative val="0"/>
          <c:cat>
            <c:strRef>
              <c:f>DataF20!$C$2:$H$2</c:f>
              <c:strCache>
                <c:ptCount val="6"/>
                <c:pt idx="0">
                  <c:v>$1m-$5m</c:v>
                </c:pt>
                <c:pt idx="1">
                  <c:v>$5m-$10m</c:v>
                </c:pt>
                <c:pt idx="2">
                  <c:v>$10m-$25m</c:v>
                </c:pt>
                <c:pt idx="3">
                  <c:v>$25m-$50m</c:v>
                </c:pt>
                <c:pt idx="4">
                  <c:v>$50m-$100m</c:v>
                </c:pt>
                <c:pt idx="5">
                  <c:v>&gt;$100m*</c:v>
                </c:pt>
              </c:strCache>
            </c:strRef>
          </c:cat>
          <c:val>
            <c:numRef>
              <c:f>DataF20!$C$5:$H$5</c:f>
              <c:numCache>
                <c:formatCode>0%</c:formatCode>
                <c:ptCount val="6"/>
                <c:pt idx="0">
                  <c:v>7.8538294113718946E-2</c:v>
                </c:pt>
                <c:pt idx="1">
                  <c:v>8.6741065770253367E-2</c:v>
                </c:pt>
                <c:pt idx="2">
                  <c:v>8.9596096783251686E-2</c:v>
                </c:pt>
                <c:pt idx="3">
                  <c:v>8.9347894221389779E-2</c:v>
                </c:pt>
                <c:pt idx="4">
                  <c:v>8.7704179666378931E-2</c:v>
                </c:pt>
                <c:pt idx="5">
                  <c:v>9.8333932620018799E-2</c:v>
                </c:pt>
              </c:numCache>
            </c:numRef>
          </c:val>
          <c:extLst>
            <c:ext xmlns:c16="http://schemas.microsoft.com/office/drawing/2014/chart" uri="{C3380CC4-5D6E-409C-BE32-E72D297353CC}">
              <c16:uniqueId val="{00000001-8EDC-C640-A662-D3D9CEE3048F}"/>
            </c:ext>
          </c:extLst>
        </c:ser>
        <c:dLbls>
          <c:showLegendKey val="0"/>
          <c:showVal val="0"/>
          <c:showCatName val="0"/>
          <c:showSerName val="0"/>
          <c:showPercent val="0"/>
          <c:showBubbleSize val="0"/>
        </c:dLbls>
        <c:gapWidth val="150"/>
        <c:axId val="2091574248"/>
        <c:axId val="2091579720"/>
      </c:barChart>
      <c:catAx>
        <c:axId val="2091574248"/>
        <c:scaling>
          <c:orientation val="minMax"/>
        </c:scaling>
        <c:delete val="0"/>
        <c:axPos val="b"/>
        <c:title>
          <c:tx>
            <c:rich>
              <a:bodyPr/>
              <a:lstStyle/>
              <a:p>
                <a:pPr>
                  <a:defRPr/>
                </a:pPr>
                <a:r>
                  <a:rPr lang="fr-FR" sz="1400">
                    <a:latin typeface="Arial"/>
                    <a:cs typeface="Arial"/>
                  </a:rPr>
                  <a:t>Assets</a:t>
                </a:r>
              </a:p>
            </c:rich>
          </c:tx>
          <c:layout>
            <c:manualLayout>
              <c:xMode val="edge"/>
              <c:yMode val="edge"/>
              <c:x val="0.48223454929955001"/>
              <c:y val="0.93936278825237296"/>
            </c:manualLayout>
          </c:layout>
          <c:overlay val="0"/>
        </c:title>
        <c:numFmt formatCode="General" sourceLinked="0"/>
        <c:majorTickMark val="out"/>
        <c:minorTickMark val="none"/>
        <c:tickLblPos val="nextTo"/>
        <c:txPr>
          <a:bodyPr/>
          <a:lstStyle/>
          <a:p>
            <a:pPr>
              <a:defRPr sz="1600">
                <a:latin typeface="Arial"/>
                <a:cs typeface="Arial"/>
              </a:defRPr>
            </a:pPr>
            <a:endParaRPr lang="en-US"/>
          </a:p>
        </c:txPr>
        <c:crossAx val="2091579720"/>
        <c:crosses val="autoZero"/>
        <c:auto val="1"/>
        <c:lblAlgn val="ctr"/>
        <c:lblOffset val="100"/>
        <c:noMultiLvlLbl val="0"/>
      </c:catAx>
      <c:valAx>
        <c:axId val="2091579720"/>
        <c:scaling>
          <c:orientation val="minMax"/>
          <c:max val="0.25"/>
        </c:scaling>
        <c:delete val="0"/>
        <c:axPos val="l"/>
        <c:numFmt formatCode="0%" sourceLinked="0"/>
        <c:majorTickMark val="none"/>
        <c:minorTickMark val="none"/>
        <c:tickLblPos val="nextTo"/>
        <c:txPr>
          <a:bodyPr/>
          <a:lstStyle/>
          <a:p>
            <a:pPr>
              <a:defRPr sz="1600">
                <a:latin typeface="Arial"/>
                <a:cs typeface="Arial"/>
              </a:defRPr>
            </a:pPr>
            <a:endParaRPr lang="en-US"/>
          </a:p>
        </c:txPr>
        <c:crossAx val="2091574248"/>
        <c:crosses val="autoZero"/>
        <c:crossBetween val="between"/>
      </c:valAx>
    </c:plotArea>
    <c:legend>
      <c:legendPos val="r"/>
      <c:layout>
        <c:manualLayout>
          <c:xMode val="edge"/>
          <c:yMode val="edge"/>
          <c:x val="0.10928235637212"/>
          <c:y val="2.2647487691489498E-2"/>
          <c:w val="0.411072265966754"/>
          <c:h val="0.25944802354251201"/>
        </c:manualLayout>
      </c:layout>
      <c:overlay val="0"/>
      <c:txPr>
        <a:bodyPr/>
        <a:lstStyle/>
        <a:p>
          <a:pPr>
            <a:defRPr sz="1600">
              <a:latin typeface="Arial"/>
              <a:cs typeface="Arial"/>
            </a:defRPr>
          </a:pPr>
          <a:endParaRPr lang="en-US"/>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Interest rates</a:t>
            </a:r>
          </a:p>
        </c:rich>
      </c:tx>
      <c:layout>
        <c:manualLayout>
          <c:xMode val="edge"/>
          <c:yMode val="edge"/>
          <c:x val="0.41510737824438609"/>
          <c:y val="4.3572984749455342E-3"/>
        </c:manualLayout>
      </c:layout>
      <c:overlay val="0"/>
    </c:title>
    <c:autoTitleDeleted val="0"/>
    <c:plotArea>
      <c:layout>
        <c:manualLayout>
          <c:layoutTarget val="inner"/>
          <c:xMode val="edge"/>
          <c:yMode val="edge"/>
          <c:x val="5.7609682123067898E-2"/>
          <c:y val="7.9758633112037403E-2"/>
          <c:w val="0.90403058482674803"/>
          <c:h val="0.82387851028425396"/>
        </c:manualLayout>
      </c:layout>
      <c:lineChart>
        <c:grouping val="standard"/>
        <c:varyColors val="0"/>
        <c:ser>
          <c:idx val="0"/>
          <c:order val="0"/>
          <c:tx>
            <c:strRef>
              <c:f>DataF4!$L$2</c:f>
              <c:strCache>
                <c:ptCount val="1"/>
                <c:pt idx="0">
                  <c:v>Moody's Aaa</c:v>
                </c:pt>
              </c:strCache>
            </c:strRef>
          </c:tx>
          <c:spPr>
            <a:ln>
              <a:solidFill>
                <a:srgbClr val="FF0000"/>
              </a:solidFill>
            </a:ln>
            <a:effectLst/>
          </c:spPr>
          <c:marker>
            <c:symbol val="diamond"/>
            <c:size val="10"/>
            <c:spPr>
              <a:solidFill>
                <a:srgbClr val="FF0000"/>
              </a:solidFill>
              <a:ln>
                <a:solidFill>
                  <a:srgbClr val="FF0000"/>
                </a:solidFill>
              </a:ln>
              <a:effectLst/>
            </c:spPr>
          </c:marker>
          <c:cat>
            <c:numRef>
              <c:f>DataF4!$A$9:$A$25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DataF4!$L$9:$L$25</c:f>
              <c:numCache>
                <c:formatCode>0.0%</c:formatCode>
                <c:ptCount val="17"/>
                <c:pt idx="0">
                  <c:v>7.6225000000000001E-2</c:v>
                </c:pt>
                <c:pt idx="1">
                  <c:v>7.0824999999999999E-2</c:v>
                </c:pt>
                <c:pt idx="2">
                  <c:v>6.4916666666666664E-2</c:v>
                </c:pt>
                <c:pt idx="3">
                  <c:v>5.6666666666666671E-2</c:v>
                </c:pt>
                <c:pt idx="4">
                  <c:v>5.6283333333333331E-2</c:v>
                </c:pt>
                <c:pt idx="5">
                  <c:v>5.2350000000000001E-2</c:v>
                </c:pt>
                <c:pt idx="6">
                  <c:v>5.5874999999999994E-2</c:v>
                </c:pt>
                <c:pt idx="7">
                  <c:v>5.5558333333333321E-2</c:v>
                </c:pt>
                <c:pt idx="8">
                  <c:v>5.6316666666666668E-2</c:v>
                </c:pt>
                <c:pt idx="9">
                  <c:v>5.3133333333333324E-2</c:v>
                </c:pt>
                <c:pt idx="10">
                  <c:v>4.9433333333333322E-2</c:v>
                </c:pt>
                <c:pt idx="11">
                  <c:v>4.6391666666666664E-2</c:v>
                </c:pt>
                <c:pt idx="12">
                  <c:v>3.6733333333333333E-2</c:v>
                </c:pt>
                <c:pt idx="13">
                  <c:v>4.2350000000000006E-2</c:v>
                </c:pt>
                <c:pt idx="14">
                  <c:v>4.1625000000000002E-2</c:v>
                </c:pt>
                <c:pt idx="15">
                  <c:v>3.8866666666666674E-2</c:v>
                </c:pt>
                <c:pt idx="16">
                  <c:v>3.6658333333333334E-2</c:v>
                </c:pt>
              </c:numCache>
            </c:numRef>
          </c:val>
          <c:smooth val="0"/>
          <c:extLst>
            <c:ext xmlns:c16="http://schemas.microsoft.com/office/drawing/2014/chart" uri="{C3380CC4-5D6E-409C-BE32-E72D297353CC}">
              <c16:uniqueId val="{00000000-92AE-0D42-8199-8FEBD5B16FCA}"/>
            </c:ext>
          </c:extLst>
        </c:ser>
        <c:ser>
          <c:idx val="1"/>
          <c:order val="1"/>
          <c:tx>
            <c:strRef>
              <c:f>DataF4!$K$2</c:f>
              <c:strCache>
                <c:ptCount val="1"/>
                <c:pt idx="0">
                  <c:v>10-year Treasury</c:v>
                </c:pt>
              </c:strCache>
            </c:strRef>
          </c:tx>
          <c:spPr>
            <a:ln w="25400">
              <a:solidFill>
                <a:srgbClr val="FF0000"/>
              </a:solidFill>
              <a:prstDash val="sysDash"/>
            </a:ln>
            <a:effectLst/>
          </c:spPr>
          <c:marker>
            <c:symbol val="diamond"/>
            <c:size val="10"/>
            <c:spPr>
              <a:solidFill>
                <a:srgbClr val="FF0000"/>
              </a:solidFill>
              <a:ln>
                <a:solidFill>
                  <a:srgbClr val="FF0000"/>
                </a:solidFill>
              </a:ln>
              <a:effectLst/>
            </c:spPr>
          </c:marker>
          <c:val>
            <c:numRef>
              <c:f>DataF4!$K$9:$K$25</c:f>
              <c:numCache>
                <c:formatCode>0.0%</c:formatCode>
                <c:ptCount val="17"/>
                <c:pt idx="0">
                  <c:v>6.029166666666666E-2</c:v>
                </c:pt>
                <c:pt idx="1">
                  <c:v>5.0175000000000011E-2</c:v>
                </c:pt>
                <c:pt idx="2">
                  <c:v>4.6108333333333328E-2</c:v>
                </c:pt>
                <c:pt idx="3">
                  <c:v>4.0149999999999998E-2</c:v>
                </c:pt>
                <c:pt idx="4">
                  <c:v>4.2741666666666671E-2</c:v>
                </c:pt>
                <c:pt idx="5">
                  <c:v>4.2900000000000001E-2</c:v>
                </c:pt>
                <c:pt idx="6">
                  <c:v>4.791666666666667E-2</c:v>
                </c:pt>
                <c:pt idx="7">
                  <c:v>4.6291666666666662E-2</c:v>
                </c:pt>
                <c:pt idx="8">
                  <c:v>3.6666666666666667E-2</c:v>
                </c:pt>
                <c:pt idx="9">
                  <c:v>3.256666666666666E-2</c:v>
                </c:pt>
                <c:pt idx="10">
                  <c:v>3.2141666666666666E-2</c:v>
                </c:pt>
                <c:pt idx="11">
                  <c:v>2.7858333333333329E-2</c:v>
                </c:pt>
                <c:pt idx="12">
                  <c:v>1.8024999999999999E-2</c:v>
                </c:pt>
                <c:pt idx="13">
                  <c:v>2.3508333333333332E-2</c:v>
                </c:pt>
                <c:pt idx="14">
                  <c:v>2.5408333333333335E-2</c:v>
                </c:pt>
                <c:pt idx="15">
                  <c:v>2.1358333333333337E-2</c:v>
                </c:pt>
                <c:pt idx="16">
                  <c:v>1.8416666666666668E-2</c:v>
                </c:pt>
              </c:numCache>
            </c:numRef>
          </c:val>
          <c:smooth val="0"/>
          <c:extLst>
            <c:ext xmlns:c16="http://schemas.microsoft.com/office/drawing/2014/chart" uri="{C3380CC4-5D6E-409C-BE32-E72D297353CC}">
              <c16:uniqueId val="{00000001-92AE-0D42-8199-8FEBD5B16FCA}"/>
            </c:ext>
          </c:extLst>
        </c:ser>
        <c:ser>
          <c:idx val="7"/>
          <c:order val="2"/>
          <c:tx>
            <c:strRef>
              <c:f>DataF4!$I$2</c:f>
              <c:strCache>
                <c:ptCount val="1"/>
                <c:pt idx="0">
                  <c:v>Estates $20m+</c:v>
                </c:pt>
              </c:strCache>
            </c:strRef>
          </c:tx>
          <c:spPr>
            <a:ln w="38100">
              <a:solidFill>
                <a:schemeClr val="tx2">
                  <a:lumMod val="75000"/>
                </a:schemeClr>
              </a:solidFill>
              <a:prstDash val="sysDash"/>
            </a:ln>
            <a:effectLst/>
          </c:spPr>
          <c:marker>
            <c:symbol val="circle"/>
            <c:size val="8"/>
            <c:spPr>
              <a:solidFill>
                <a:schemeClr val="tx2">
                  <a:lumMod val="60000"/>
                  <a:lumOff val="40000"/>
                </a:schemeClr>
              </a:solidFill>
              <a:ln>
                <a:solidFill>
                  <a:schemeClr val="tx2">
                    <a:lumMod val="60000"/>
                    <a:lumOff val="40000"/>
                  </a:schemeClr>
                </a:solidFill>
              </a:ln>
              <a:effectLst/>
            </c:spPr>
          </c:marker>
          <c:cat>
            <c:numRef>
              <c:f>DataF4!$A$9:$A$25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DataF4!$I$9:$I$25</c:f>
              <c:numCache>
                <c:formatCode>0.0%</c:formatCode>
                <c:ptCount val="17"/>
                <c:pt idx="0">
                  <c:v>4.3407029999999999E-2</c:v>
                </c:pt>
                <c:pt idx="1">
                  <c:v>4.3111139999999999E-2</c:v>
                </c:pt>
                <c:pt idx="2">
                  <c:v>3.4055990000000001E-2</c:v>
                </c:pt>
                <c:pt idx="3">
                  <c:v>3.5130799999999997E-2</c:v>
                </c:pt>
                <c:pt idx="4">
                  <c:v>2.487141E-2</c:v>
                </c:pt>
                <c:pt idx="5">
                  <c:v>3.2141299999999998E-2</c:v>
                </c:pt>
                <c:pt idx="6">
                  <c:v>3.4608239999999998E-2</c:v>
                </c:pt>
                <c:pt idx="7">
                  <c:v>3.5506610000000001E-2</c:v>
                </c:pt>
                <c:pt idx="8">
                  <c:v>3.8369960000000002E-2</c:v>
                </c:pt>
                <c:pt idx="9">
                  <c:v>2.6037049999999999E-2</c:v>
                </c:pt>
                <c:pt idx="10">
                  <c:v>2.1724750000000001E-2</c:v>
                </c:pt>
                <c:pt idx="11">
                  <c:v>1.8838219999999999E-2</c:v>
                </c:pt>
                <c:pt idx="12">
                  <c:v>1.3905753999999999E-2</c:v>
                </c:pt>
                <c:pt idx="13">
                  <c:v>1.5809136000000001E-2</c:v>
                </c:pt>
                <c:pt idx="14">
                  <c:v>1.3125481E-2</c:v>
                </c:pt>
                <c:pt idx="15">
                  <c:v>2.3277863999999999E-2</c:v>
                </c:pt>
                <c:pt idx="16">
                  <c:v>1.4374102E-2</c:v>
                </c:pt>
              </c:numCache>
            </c:numRef>
          </c:val>
          <c:smooth val="0"/>
          <c:extLst>
            <c:ext xmlns:c16="http://schemas.microsoft.com/office/drawing/2014/chart" uri="{C3380CC4-5D6E-409C-BE32-E72D297353CC}">
              <c16:uniqueId val="{00000002-92AE-0D42-8199-8FEBD5B16FCA}"/>
            </c:ext>
          </c:extLst>
        </c:ser>
        <c:ser>
          <c:idx val="6"/>
          <c:order val="3"/>
          <c:tx>
            <c:strRef>
              <c:f>DataF4!$H$2</c:f>
              <c:strCache>
                <c:ptCount val="1"/>
                <c:pt idx="0">
                  <c:v>Estates $10m-20m</c:v>
                </c:pt>
              </c:strCache>
            </c:strRef>
          </c:tx>
          <c:spPr>
            <a:ln w="38100">
              <a:solidFill>
                <a:srgbClr val="0000FF"/>
              </a:solidFill>
              <a:prstDash val="solid"/>
            </a:ln>
            <a:effectLst/>
          </c:spPr>
          <c:marker>
            <c:symbol val="circle"/>
            <c:size val="7"/>
            <c:spPr>
              <a:solidFill>
                <a:srgbClr val="0000FF"/>
              </a:solidFill>
              <a:ln>
                <a:solidFill>
                  <a:srgbClr val="0000FF"/>
                </a:solidFill>
              </a:ln>
              <a:effectLst/>
            </c:spPr>
          </c:marker>
          <c:cat>
            <c:numRef>
              <c:f>DataF4!$A$9:$A$25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DataF4!$H$9:$H$25</c:f>
              <c:numCache>
                <c:formatCode>0.0%</c:formatCode>
                <c:ptCount val="17"/>
                <c:pt idx="0">
                  <c:v>3.855422E-2</c:v>
                </c:pt>
                <c:pt idx="1">
                  <c:v>3.5979579999999997E-2</c:v>
                </c:pt>
                <c:pt idx="2">
                  <c:v>2.5962220000000001E-2</c:v>
                </c:pt>
                <c:pt idx="3">
                  <c:v>2.2376549999999999E-2</c:v>
                </c:pt>
                <c:pt idx="4">
                  <c:v>1.9954840000000001E-2</c:v>
                </c:pt>
                <c:pt idx="5">
                  <c:v>2.5040010000000001E-2</c:v>
                </c:pt>
                <c:pt idx="6">
                  <c:v>3.0857039999999999E-2</c:v>
                </c:pt>
                <c:pt idx="7">
                  <c:v>3.1306050000000002E-2</c:v>
                </c:pt>
                <c:pt idx="8">
                  <c:v>2.5081300000000001E-2</c:v>
                </c:pt>
                <c:pt idx="9">
                  <c:v>1.5535129999999999E-2</c:v>
                </c:pt>
                <c:pt idx="10">
                  <c:v>1.659973E-2</c:v>
                </c:pt>
                <c:pt idx="11">
                  <c:v>1.5177080000000001E-2</c:v>
                </c:pt>
                <c:pt idx="12">
                  <c:v>1.3370376999999999E-2</c:v>
                </c:pt>
                <c:pt idx="13">
                  <c:v>1.0470959E-2</c:v>
                </c:pt>
                <c:pt idx="14">
                  <c:v>1.0621139999999999E-2</c:v>
                </c:pt>
                <c:pt idx="15">
                  <c:v>1.0493274E-2</c:v>
                </c:pt>
                <c:pt idx="16">
                  <c:v>9.5320856000000002E-3</c:v>
                </c:pt>
              </c:numCache>
            </c:numRef>
          </c:val>
          <c:smooth val="0"/>
          <c:extLst>
            <c:ext xmlns:c16="http://schemas.microsoft.com/office/drawing/2014/chart" uri="{C3380CC4-5D6E-409C-BE32-E72D297353CC}">
              <c16:uniqueId val="{00000003-92AE-0D42-8199-8FEBD5B16FCA}"/>
            </c:ext>
          </c:extLst>
        </c:ser>
        <c:ser>
          <c:idx val="2"/>
          <c:order val="4"/>
          <c:tx>
            <c:v>Saez and Zucman (2016) aggregate</c:v>
          </c:tx>
          <c:spPr>
            <a:ln>
              <a:solidFill>
                <a:schemeClr val="tx1"/>
              </a:solidFill>
            </a:ln>
          </c:spPr>
          <c:marker>
            <c:symbol val="none"/>
          </c:marker>
          <c:val>
            <c:numRef>
              <c:f>DataF4!$J$9:$J$25</c:f>
              <c:numCache>
                <c:formatCode>0.0%</c:formatCode>
                <c:ptCount val="17"/>
                <c:pt idx="0">
                  <c:v>5.1989500070588675E-2</c:v>
                </c:pt>
                <c:pt idx="1">
                  <c:v>4.8682173061223834E-2</c:v>
                </c:pt>
                <c:pt idx="2">
                  <c:v>3.4663151642713663E-2</c:v>
                </c:pt>
                <c:pt idx="3">
                  <c:v>2.6989908828114674E-2</c:v>
                </c:pt>
                <c:pt idx="4">
                  <c:v>2.4428408801149791E-2</c:v>
                </c:pt>
                <c:pt idx="5">
                  <c:v>2.9128368816938473E-2</c:v>
                </c:pt>
                <c:pt idx="6">
                  <c:v>3.8531697407255899E-2</c:v>
                </c:pt>
                <c:pt idx="7">
                  <c:v>4.1788966949251827E-2</c:v>
                </c:pt>
                <c:pt idx="8">
                  <c:v>2.9816107525857512E-2</c:v>
                </c:pt>
                <c:pt idx="9">
                  <c:v>2.1229103476759444E-2</c:v>
                </c:pt>
                <c:pt idx="10">
                  <c:v>1.7141159214473276E-2</c:v>
                </c:pt>
                <c:pt idx="11">
                  <c:v>1.4090387330768535E-2</c:v>
                </c:pt>
                <c:pt idx="12">
                  <c:v>1.280125671131793E-2</c:v>
                </c:pt>
                <c:pt idx="13">
                  <c:v>1.1801191727408468E-2</c:v>
                </c:pt>
                <c:pt idx="14">
                  <c:v>1.121116014006459E-2</c:v>
                </c:pt>
                <c:pt idx="15">
                  <c:v>1.103211650051843E-2</c:v>
                </c:pt>
                <c:pt idx="16">
                  <c:v>1.0794066205284183E-2</c:v>
                </c:pt>
              </c:numCache>
            </c:numRef>
          </c:val>
          <c:smooth val="0"/>
          <c:extLst>
            <c:ext xmlns:c16="http://schemas.microsoft.com/office/drawing/2014/chart" uri="{C3380CC4-5D6E-409C-BE32-E72D297353CC}">
              <c16:uniqueId val="{00000004-92AE-0D42-8199-8FEBD5B16FCA}"/>
            </c:ext>
          </c:extLst>
        </c:ser>
        <c:dLbls>
          <c:showLegendKey val="0"/>
          <c:showVal val="0"/>
          <c:showCatName val="0"/>
          <c:showSerName val="0"/>
          <c:showPercent val="0"/>
          <c:showBubbleSize val="0"/>
        </c:dLbls>
        <c:marker val="1"/>
        <c:smooth val="0"/>
        <c:axId val="1773889160"/>
        <c:axId val="1775272968"/>
      </c:lineChart>
      <c:catAx>
        <c:axId val="1773889160"/>
        <c:scaling>
          <c:orientation val="minMax"/>
        </c:scaling>
        <c:delete val="0"/>
        <c:axPos val="b"/>
        <c:numFmt formatCode="General" sourceLinked="1"/>
        <c:majorTickMark val="out"/>
        <c:minorTickMark val="none"/>
        <c:tickLblPos val="nextTo"/>
        <c:crossAx val="1775272968"/>
        <c:crosses val="autoZero"/>
        <c:auto val="1"/>
        <c:lblAlgn val="ctr"/>
        <c:lblOffset val="100"/>
        <c:tickLblSkip val="3"/>
        <c:tickMarkSkip val="3"/>
        <c:noMultiLvlLbl val="0"/>
      </c:catAx>
      <c:valAx>
        <c:axId val="1775272968"/>
        <c:scaling>
          <c:orientation val="minMax"/>
          <c:max val="0.08"/>
        </c:scaling>
        <c:delete val="0"/>
        <c:axPos val="l"/>
        <c:majorGridlines>
          <c:spPr>
            <a:ln>
              <a:solidFill>
                <a:schemeClr val="bg1">
                  <a:lumMod val="75000"/>
                </a:schemeClr>
              </a:solidFill>
              <a:prstDash val="sysDash"/>
            </a:ln>
          </c:spPr>
        </c:majorGridlines>
        <c:numFmt formatCode="0%" sourceLinked="0"/>
        <c:majorTickMark val="none"/>
        <c:minorTickMark val="none"/>
        <c:tickLblPos val="nextTo"/>
        <c:crossAx val="1773889160"/>
        <c:crosses val="autoZero"/>
        <c:crossBetween val="midCat"/>
      </c:valAx>
      <c:spPr>
        <a:noFill/>
        <a:ln w="25400">
          <a:noFill/>
        </a:ln>
      </c:spPr>
    </c:plotArea>
    <c:legend>
      <c:legendPos val="r"/>
      <c:layout>
        <c:manualLayout>
          <c:xMode val="edge"/>
          <c:yMode val="edge"/>
          <c:x val="0.52975561388159809"/>
          <c:y val="0.11665139896728595"/>
          <c:w val="0.46784461942257211"/>
          <c:h val="0.22109172627931312"/>
        </c:manualLayout>
      </c:layout>
      <c:overlay val="0"/>
      <c:txPr>
        <a:bodyPr/>
        <a:lstStyle/>
        <a:p>
          <a:pPr>
            <a:defRPr sz="1600"/>
          </a:pPr>
          <a:endParaRPr lang="en-US"/>
        </a:p>
      </c:txPr>
    </c:legend>
    <c:plotVisOnly val="1"/>
    <c:dispBlanksAs val="span"/>
    <c:showDLblsOverMax val="0"/>
  </c:chart>
  <c:spPr>
    <a:ln>
      <a:noFill/>
    </a:ln>
  </c:spPr>
  <c:txPr>
    <a:bodyPr/>
    <a:lstStyle/>
    <a:p>
      <a:pPr>
        <a:defRPr sz="1600">
          <a:latin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t>Capital share of income</a:t>
            </a:r>
            <a:r>
              <a:rPr lang="fr-FR" sz="2000" baseline="0"/>
              <a:t> in the top 1%</a:t>
            </a:r>
            <a:endParaRPr lang="fr-FR" sz="2000"/>
          </a:p>
        </c:rich>
      </c:tx>
      <c:layout>
        <c:manualLayout>
          <c:xMode val="edge"/>
          <c:yMode val="edge"/>
          <c:x val="0.25621263301091801"/>
          <c:y val="2.4558975582597599E-3"/>
        </c:manualLayout>
      </c:layout>
      <c:overlay val="0"/>
    </c:title>
    <c:autoTitleDeleted val="0"/>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spPr>
            <a:ln w="25400">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'DataF21-23'!$A$4:$A$64</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'DataF21-23'!$I$4:$I$64</c:f>
              <c:numCache>
                <c:formatCode>0%</c:formatCode>
                <c:ptCount val="61"/>
                <c:pt idx="2">
                  <c:v>0.72667869557799059</c:v>
                </c:pt>
                <c:pt idx="3">
                  <c:v>0.73292926127283853</c:v>
                </c:pt>
                <c:pt idx="4">
                  <c:v>0.73901279461733183</c:v>
                </c:pt>
                <c:pt idx="5">
                  <c:v>0.73526928260464364</c:v>
                </c:pt>
                <c:pt idx="6">
                  <c:v>0.73138509665492746</c:v>
                </c:pt>
                <c:pt idx="7">
                  <c:v>0.71355260284368138</c:v>
                </c:pt>
                <c:pt idx="8">
                  <c:v>0.7090153503581591</c:v>
                </c:pt>
                <c:pt idx="9">
                  <c:v>0.68927018853314304</c:v>
                </c:pt>
                <c:pt idx="10">
                  <c:v>0.67522704816342038</c:v>
                </c:pt>
                <c:pt idx="11">
                  <c:v>0.67281468525820387</c:v>
                </c:pt>
                <c:pt idx="12">
                  <c:v>0.66493576490745376</c:v>
                </c:pt>
                <c:pt idx="13">
                  <c:v>0.64829622754713068</c:v>
                </c:pt>
                <c:pt idx="14">
                  <c:v>0.62526331248744338</c:v>
                </c:pt>
                <c:pt idx="15">
                  <c:v>0.61907819406216258</c:v>
                </c:pt>
                <c:pt idx="16">
                  <c:v>0.62340659082585026</c:v>
                </c:pt>
                <c:pt idx="17">
                  <c:v>0.62524895109702316</c:v>
                </c:pt>
                <c:pt idx="18">
                  <c:v>0.61474929042254067</c:v>
                </c:pt>
                <c:pt idx="19">
                  <c:v>0.6057422906189871</c:v>
                </c:pt>
                <c:pt idx="20">
                  <c:v>0.57495954456486487</c:v>
                </c:pt>
                <c:pt idx="21">
                  <c:v>0.58724482540116274</c:v>
                </c:pt>
                <c:pt idx="22">
                  <c:v>0.57897204773809963</c:v>
                </c:pt>
                <c:pt idx="23">
                  <c:v>0.58131126171392877</c:v>
                </c:pt>
                <c:pt idx="24">
                  <c:v>0.58562467347416558</c:v>
                </c:pt>
                <c:pt idx="25">
                  <c:v>0.58051417007099171</c:v>
                </c:pt>
                <c:pt idx="26">
                  <c:v>0.55883871081888858</c:v>
                </c:pt>
                <c:pt idx="27">
                  <c:v>0.56248901953301</c:v>
                </c:pt>
                <c:pt idx="28">
                  <c:v>0.5431916608195495</c:v>
                </c:pt>
                <c:pt idx="29">
                  <c:v>0.56163487949456814</c:v>
                </c:pt>
                <c:pt idx="30">
                  <c:v>0.54540287278875699</c:v>
                </c:pt>
                <c:pt idx="31">
                  <c:v>0.55653751985912303</c:v>
                </c:pt>
                <c:pt idx="32">
                  <c:v>0.53778452044714187</c:v>
                </c:pt>
                <c:pt idx="33">
                  <c:v>0.55374253473585533</c:v>
                </c:pt>
                <c:pt idx="34">
                  <c:v>0.57201012510741933</c:v>
                </c:pt>
                <c:pt idx="35">
                  <c:v>0.57297263990701497</c:v>
                </c:pt>
                <c:pt idx="36">
                  <c:v>0.56539487219857942</c:v>
                </c:pt>
                <c:pt idx="37">
                  <c:v>0.55436951895283304</c:v>
                </c:pt>
                <c:pt idx="38">
                  <c:v>0.53614356370095295</c:v>
                </c:pt>
                <c:pt idx="39">
                  <c:v>0.52222786139825084</c:v>
                </c:pt>
                <c:pt idx="40">
                  <c:v>0.4949041370993178</c:v>
                </c:pt>
                <c:pt idx="41">
                  <c:v>0.50081622677230841</c:v>
                </c:pt>
                <c:pt idx="42">
                  <c:v>0.54013795554706945</c:v>
                </c:pt>
                <c:pt idx="43">
                  <c:v>0.54755698973361533</c:v>
                </c:pt>
                <c:pt idx="44">
                  <c:v>0.55453009929721786</c:v>
                </c:pt>
                <c:pt idx="45">
                  <c:v>0.56112849947605381</c:v>
                </c:pt>
                <c:pt idx="46">
                  <c:v>0.56882296831754775</c:v>
                </c:pt>
                <c:pt idx="47">
                  <c:v>0.55355056012107684</c:v>
                </c:pt>
                <c:pt idx="48">
                  <c:v>0.55034602737828064</c:v>
                </c:pt>
                <c:pt idx="49">
                  <c:v>0.584645386058399</c:v>
                </c:pt>
                <c:pt idx="50">
                  <c:v>0.60275805551963468</c:v>
                </c:pt>
                <c:pt idx="51">
                  <c:v>0.59343897784654065</c:v>
                </c:pt>
                <c:pt idx="52">
                  <c:v>0.5896956876349515</c:v>
                </c:pt>
                <c:pt idx="53">
                  <c:v>0.58647839498371845</c:v>
                </c:pt>
                <c:pt idx="54">
                  <c:v>0.58855947502058248</c:v>
                </c:pt>
              </c:numCache>
            </c:numRef>
          </c:val>
          <c:smooth val="0"/>
          <c:extLst>
            <c:ext xmlns:c16="http://schemas.microsoft.com/office/drawing/2014/chart" uri="{C3380CC4-5D6E-409C-BE32-E72D297353CC}">
              <c16:uniqueId val="{00000000-7582-B541-A07A-62C64C21FF47}"/>
            </c:ext>
          </c:extLst>
        </c:ser>
        <c:ser>
          <c:idx val="2"/>
          <c:order val="1"/>
          <c:spPr>
            <a:ln w="15875">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'DataF21-23'!$A$4:$A$64</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'DataF21-23'!$B$4:$B$64</c:f>
              <c:numCache>
                <c:formatCode>0%</c:formatCode>
                <c:ptCount val="61"/>
                <c:pt idx="2">
                  <c:v>0.73167668314393675</c:v>
                </c:pt>
                <c:pt idx="3">
                  <c:v>0.73218139325070275</c:v>
                </c:pt>
                <c:pt idx="4">
                  <c:v>0.73072406684640134</c:v>
                </c:pt>
                <c:pt idx="5">
                  <c:v>0.73347540424243218</c:v>
                </c:pt>
                <c:pt idx="6">
                  <c:v>0.73613505995962758</c:v>
                </c:pt>
                <c:pt idx="7">
                  <c:v>0.72533732045726562</c:v>
                </c:pt>
                <c:pt idx="8">
                  <c:v>0.71838386909681307</c:v>
                </c:pt>
                <c:pt idx="9">
                  <c:v>0.690984818266281</c:v>
                </c:pt>
                <c:pt idx="10">
                  <c:v>0.67119517515547078</c:v>
                </c:pt>
                <c:pt idx="11">
                  <c:v>0.67101536045445065</c:v>
                </c:pt>
                <c:pt idx="12">
                  <c:v>0.66666701222509661</c:v>
                </c:pt>
                <c:pt idx="13">
                  <c:v>0.65322944111681724</c:v>
                </c:pt>
                <c:pt idx="14">
                  <c:v>0.62924941811957191</c:v>
                </c:pt>
                <c:pt idx="15">
                  <c:v>0.63207692170864749</c:v>
                </c:pt>
                <c:pt idx="16">
                  <c:v>0.63463436349668056</c:v>
                </c:pt>
                <c:pt idx="17">
                  <c:v>0.63238528330232213</c:v>
                </c:pt>
                <c:pt idx="18">
                  <c:v>0.62189014073780458</c:v>
                </c:pt>
                <c:pt idx="19">
                  <c:v>0.62248693876288042</c:v>
                </c:pt>
                <c:pt idx="20">
                  <c:v>0.60257035339313036</c:v>
                </c:pt>
                <c:pt idx="21">
                  <c:v>0.62265766841642201</c:v>
                </c:pt>
                <c:pt idx="22">
                  <c:v>0.62485707037552751</c:v>
                </c:pt>
                <c:pt idx="23">
                  <c:v>0.61264514171853235</c:v>
                </c:pt>
                <c:pt idx="24">
                  <c:v>0.61327182825606996</c:v>
                </c:pt>
                <c:pt idx="25">
                  <c:v>0.61324960717657484</c:v>
                </c:pt>
                <c:pt idx="26">
                  <c:v>0.59037156363649246</c:v>
                </c:pt>
                <c:pt idx="27">
                  <c:v>0.56704129584803797</c:v>
                </c:pt>
                <c:pt idx="28">
                  <c:v>0.54291472242749639</c:v>
                </c:pt>
                <c:pt idx="29">
                  <c:v>0.5678521004293321</c:v>
                </c:pt>
                <c:pt idx="30">
                  <c:v>0.54438737594391307</c:v>
                </c:pt>
                <c:pt idx="31">
                  <c:v>0.55346085813757107</c:v>
                </c:pt>
                <c:pt idx="32">
                  <c:v>0.52155300761632672</c:v>
                </c:pt>
                <c:pt idx="33">
                  <c:v>0.5332050331842545</c:v>
                </c:pt>
                <c:pt idx="34">
                  <c:v>0.54033611609894527</c:v>
                </c:pt>
                <c:pt idx="35">
                  <c:v>0.53354317627841641</c:v>
                </c:pt>
                <c:pt idx="36">
                  <c:v>0.52835663286611656</c:v>
                </c:pt>
                <c:pt idx="37">
                  <c:v>0.52001074870468467</c:v>
                </c:pt>
                <c:pt idx="38">
                  <c:v>0.49652237494879792</c:v>
                </c:pt>
                <c:pt idx="39">
                  <c:v>0.47381656155135682</c:v>
                </c:pt>
                <c:pt idx="40">
                  <c:v>0.45311233037120735</c:v>
                </c:pt>
                <c:pt idx="41">
                  <c:v>0.47430415860217545</c:v>
                </c:pt>
                <c:pt idx="42">
                  <c:v>0.49576097551228093</c:v>
                </c:pt>
                <c:pt idx="43">
                  <c:v>0.50708882141409006</c:v>
                </c:pt>
                <c:pt idx="44">
                  <c:v>0.50139987538592234</c:v>
                </c:pt>
                <c:pt idx="45">
                  <c:v>0.51698641190085515</c:v>
                </c:pt>
                <c:pt idx="46">
                  <c:v>0.52458092325076078</c:v>
                </c:pt>
                <c:pt idx="47">
                  <c:v>0.51693506934352718</c:v>
                </c:pt>
                <c:pt idx="48">
                  <c:v>0.51710817674414489</c:v>
                </c:pt>
                <c:pt idx="49">
                  <c:v>0.5395071060946276</c:v>
                </c:pt>
                <c:pt idx="50">
                  <c:v>0.55001786402378561</c:v>
                </c:pt>
                <c:pt idx="51">
                  <c:v>0.55584983678661737</c:v>
                </c:pt>
                <c:pt idx="52">
                  <c:v>0.55554616507551657</c:v>
                </c:pt>
                <c:pt idx="53">
                  <c:v>0.55026972995179668</c:v>
                </c:pt>
                <c:pt idx="54">
                  <c:v>0.56131694858836345</c:v>
                </c:pt>
                <c:pt idx="55">
                  <c:v>0.55471367941486671</c:v>
                </c:pt>
                <c:pt idx="56">
                  <c:v>0.55642400459133956</c:v>
                </c:pt>
                <c:pt idx="57">
                  <c:v>0.54732657775847404</c:v>
                </c:pt>
                <c:pt idx="58">
                  <c:v>0.55408561406696766</c:v>
                </c:pt>
                <c:pt idx="59">
                  <c:v>0.5475164730799349</c:v>
                </c:pt>
              </c:numCache>
            </c:numRef>
          </c:val>
          <c:smooth val="0"/>
          <c:extLst>
            <c:ext xmlns:c16="http://schemas.microsoft.com/office/drawing/2014/chart" uri="{C3380CC4-5D6E-409C-BE32-E72D297353CC}">
              <c16:uniqueId val="{00000001-7582-B541-A07A-62C64C21FF47}"/>
            </c:ext>
          </c:extLst>
        </c:ser>
        <c:dLbls>
          <c:showLegendKey val="0"/>
          <c:showVal val="0"/>
          <c:showCatName val="0"/>
          <c:showSerName val="0"/>
          <c:showPercent val="0"/>
          <c:showBubbleSize val="0"/>
        </c:dLbls>
        <c:marker val="1"/>
        <c:smooth val="0"/>
        <c:axId val="-2111647528"/>
        <c:axId val="-2111654232"/>
      </c:lineChart>
      <c:catAx>
        <c:axId val="-2111647528"/>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11654232"/>
        <c:crosses val="autoZero"/>
        <c:auto val="1"/>
        <c:lblAlgn val="ctr"/>
        <c:lblOffset val="100"/>
        <c:tickLblSkip val="5"/>
        <c:tickMarkSkip val="5"/>
        <c:noMultiLvlLbl val="0"/>
      </c:catAx>
      <c:valAx>
        <c:axId val="-2111654232"/>
        <c:scaling>
          <c:orientation val="minMax"/>
          <c:max val="1"/>
          <c:min val="0"/>
        </c:scaling>
        <c:delete val="0"/>
        <c:axPos val="l"/>
        <c:numFmt formatCode="0%" sourceLinked="0"/>
        <c:majorTickMark val="none"/>
        <c:minorTickMark val="none"/>
        <c:tickLblPos val="nextTo"/>
        <c:crossAx val="-2111647528"/>
        <c:crosses val="autoZero"/>
        <c:crossBetween val="between"/>
        <c:majorUnit val="0.2"/>
      </c:valAx>
    </c:plotArea>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t>Capital share of income in the</a:t>
            </a:r>
            <a:r>
              <a:rPr lang="en-US" sz="1600" b="1" baseline="0"/>
              <a:t> top 1%</a:t>
            </a:r>
            <a:r>
              <a:rPr lang="en-US" sz="1600" b="1"/>
              <a:t>: comparing</a:t>
            </a:r>
            <a:r>
              <a:rPr lang="en-US" sz="1600" b="1" baseline="0"/>
              <a:t> estimates (2014)</a:t>
            </a:r>
            <a:endParaRPr lang="en-US" sz="1600"/>
          </a:p>
        </c:rich>
      </c:tx>
      <c:layout>
        <c:manualLayout>
          <c:xMode val="edge"/>
          <c:yMode val="edge"/>
          <c:x val="0.17531849345074199"/>
          <c:y val="1.07367982788273E-2"/>
        </c:manualLayout>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2"/>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1-2016-BF4C-846F-FCB18DFCBFC9}"/>
              </c:ext>
            </c:extLst>
          </c:dPt>
          <c:dPt>
            <c:idx val="3"/>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2016-BF4C-846F-FCB18DFCBFC9}"/>
              </c:ext>
            </c:extLst>
          </c:dPt>
          <c:cat>
            <c:strRef>
              <c:f>DataF22!$B$3:$E$3</c:f>
              <c:strCache>
                <c:ptCount val="4"/>
                <c:pt idx="0">
                  <c:v>Original PSZ</c:v>
                </c:pt>
                <c:pt idx="1">
                  <c:v>Revised PSZ</c:v>
                </c:pt>
                <c:pt idx="2">
                  <c:v>SYZZ (national income)</c:v>
                </c:pt>
                <c:pt idx="3">
                  <c:v>SYZZ (fiscal income)</c:v>
                </c:pt>
              </c:strCache>
            </c:strRef>
          </c:cat>
          <c:val>
            <c:numRef>
              <c:f>DataF22!$B$4:$E$4</c:f>
              <c:numCache>
                <c:formatCode>0%</c:formatCode>
                <c:ptCount val="4"/>
                <c:pt idx="0">
                  <c:v>0.58855947502058248</c:v>
                </c:pt>
                <c:pt idx="1">
                  <c:v>0.56131694858836345</c:v>
                </c:pt>
                <c:pt idx="2">
                  <c:v>0.48</c:v>
                </c:pt>
                <c:pt idx="3">
                  <c:v>0.22999999999999998</c:v>
                </c:pt>
              </c:numCache>
            </c:numRef>
          </c:val>
          <c:extLst>
            <c:ext xmlns:c16="http://schemas.microsoft.com/office/drawing/2014/chart" uri="{C3380CC4-5D6E-409C-BE32-E72D297353CC}">
              <c16:uniqueId val="{00000004-2016-BF4C-846F-FCB18DFCBFC9}"/>
            </c:ext>
          </c:extLst>
        </c:ser>
        <c:dLbls>
          <c:showLegendKey val="0"/>
          <c:showVal val="0"/>
          <c:showCatName val="0"/>
          <c:showSerName val="0"/>
          <c:showPercent val="0"/>
          <c:showBubbleSize val="0"/>
        </c:dLbls>
        <c:gapWidth val="219"/>
        <c:overlap val="-27"/>
        <c:axId val="-2111718088"/>
        <c:axId val="-2111721672"/>
      </c:barChart>
      <c:catAx>
        <c:axId val="-2111718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1721672"/>
        <c:crosses val="autoZero"/>
        <c:auto val="1"/>
        <c:lblAlgn val="ctr"/>
        <c:lblOffset val="100"/>
        <c:noMultiLvlLbl val="0"/>
      </c:catAx>
      <c:valAx>
        <c:axId val="-211172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11718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spPr>
            <a:ln w="25400">
              <a:solidFill>
                <a:schemeClr val="tx1"/>
              </a:solidFill>
            </a:ln>
            <a:effectLst/>
          </c:spPr>
          <c:marker>
            <c:symbol val="circle"/>
            <c:size val="10"/>
            <c:spPr>
              <a:solidFill>
                <a:schemeClr val="tx2">
                  <a:lumMod val="75000"/>
                </a:schemeClr>
              </a:solidFill>
              <a:ln>
                <a:solidFill>
                  <a:schemeClr val="tx1"/>
                </a:solidFill>
              </a:ln>
              <a:effectLst/>
            </c:spPr>
          </c:marker>
          <c:cat>
            <c:numRef>
              <c:f>'DataF21-23'!$A$4:$A$64</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'DataF21-23'!$B$4:$B$64</c:f>
              <c:numCache>
                <c:formatCode>0%</c:formatCode>
                <c:ptCount val="61"/>
                <c:pt idx="2">
                  <c:v>0.73167668314393675</c:v>
                </c:pt>
                <c:pt idx="3">
                  <c:v>0.73218139325070275</c:v>
                </c:pt>
                <c:pt idx="4">
                  <c:v>0.73072406684640134</c:v>
                </c:pt>
                <c:pt idx="5">
                  <c:v>0.73347540424243218</c:v>
                </c:pt>
                <c:pt idx="6">
                  <c:v>0.73613505995962758</c:v>
                </c:pt>
                <c:pt idx="7">
                  <c:v>0.72533732045726562</c:v>
                </c:pt>
                <c:pt idx="8">
                  <c:v>0.71838386909681307</c:v>
                </c:pt>
                <c:pt idx="9">
                  <c:v>0.690984818266281</c:v>
                </c:pt>
                <c:pt idx="10">
                  <c:v>0.67119517515547078</c:v>
                </c:pt>
                <c:pt idx="11">
                  <c:v>0.67101536045445065</c:v>
                </c:pt>
                <c:pt idx="12">
                  <c:v>0.66666701222509661</c:v>
                </c:pt>
                <c:pt idx="13">
                  <c:v>0.65322944111681724</c:v>
                </c:pt>
                <c:pt idx="14">
                  <c:v>0.62924941811957191</c:v>
                </c:pt>
                <c:pt idx="15">
                  <c:v>0.63207692170864749</c:v>
                </c:pt>
                <c:pt idx="16">
                  <c:v>0.63463436349668056</c:v>
                </c:pt>
                <c:pt idx="17">
                  <c:v>0.63238528330232213</c:v>
                </c:pt>
                <c:pt idx="18">
                  <c:v>0.62189014073780458</c:v>
                </c:pt>
                <c:pt idx="19">
                  <c:v>0.62248693876288042</c:v>
                </c:pt>
                <c:pt idx="20">
                  <c:v>0.60257035339313036</c:v>
                </c:pt>
                <c:pt idx="21">
                  <c:v>0.62265766841642201</c:v>
                </c:pt>
                <c:pt idx="22">
                  <c:v>0.62485707037552751</c:v>
                </c:pt>
                <c:pt idx="23">
                  <c:v>0.61264514171853235</c:v>
                </c:pt>
                <c:pt idx="24">
                  <c:v>0.61327182825606996</c:v>
                </c:pt>
                <c:pt idx="25">
                  <c:v>0.61324960717657484</c:v>
                </c:pt>
                <c:pt idx="26">
                  <c:v>0.59037156363649246</c:v>
                </c:pt>
                <c:pt idx="27">
                  <c:v>0.56704129584803797</c:v>
                </c:pt>
                <c:pt idx="28">
                  <c:v>0.54291472242749639</c:v>
                </c:pt>
                <c:pt idx="29">
                  <c:v>0.5678521004293321</c:v>
                </c:pt>
                <c:pt idx="30">
                  <c:v>0.54438737594391307</c:v>
                </c:pt>
                <c:pt idx="31">
                  <c:v>0.55346085813757107</c:v>
                </c:pt>
                <c:pt idx="32">
                  <c:v>0.52155300761632672</c:v>
                </c:pt>
                <c:pt idx="33">
                  <c:v>0.5332050331842545</c:v>
                </c:pt>
                <c:pt idx="34">
                  <c:v>0.54033611609894527</c:v>
                </c:pt>
                <c:pt idx="35">
                  <c:v>0.53354317627841641</c:v>
                </c:pt>
                <c:pt idx="36">
                  <c:v>0.52835663286611656</c:v>
                </c:pt>
                <c:pt idx="37">
                  <c:v>0.52001074870468467</c:v>
                </c:pt>
                <c:pt idx="38">
                  <c:v>0.49652237494879792</c:v>
                </c:pt>
                <c:pt idx="39">
                  <c:v>0.47381656155135682</c:v>
                </c:pt>
                <c:pt idx="40">
                  <c:v>0.45311233037120735</c:v>
                </c:pt>
                <c:pt idx="41">
                  <c:v>0.47430415860217545</c:v>
                </c:pt>
                <c:pt idx="42">
                  <c:v>0.49576097551228093</c:v>
                </c:pt>
                <c:pt idx="43">
                  <c:v>0.50708882141409006</c:v>
                </c:pt>
                <c:pt idx="44">
                  <c:v>0.50139987538592234</c:v>
                </c:pt>
                <c:pt idx="45">
                  <c:v>0.51698641190085515</c:v>
                </c:pt>
                <c:pt idx="46">
                  <c:v>0.52458092325076078</c:v>
                </c:pt>
                <c:pt idx="47">
                  <c:v>0.51693506934352718</c:v>
                </c:pt>
                <c:pt idx="48">
                  <c:v>0.51710817674414489</c:v>
                </c:pt>
                <c:pt idx="49">
                  <c:v>0.5395071060946276</c:v>
                </c:pt>
                <c:pt idx="50">
                  <c:v>0.55001786402378561</c:v>
                </c:pt>
                <c:pt idx="51">
                  <c:v>0.55584983678661737</c:v>
                </c:pt>
                <c:pt idx="52">
                  <c:v>0.55554616507551657</c:v>
                </c:pt>
                <c:pt idx="53">
                  <c:v>0.55026972995179668</c:v>
                </c:pt>
                <c:pt idx="54">
                  <c:v>0.56131694858836345</c:v>
                </c:pt>
                <c:pt idx="55">
                  <c:v>0.55471367941486671</c:v>
                </c:pt>
                <c:pt idx="56">
                  <c:v>0.55642400459133956</c:v>
                </c:pt>
                <c:pt idx="57">
                  <c:v>0.54732657775847404</c:v>
                </c:pt>
                <c:pt idx="58">
                  <c:v>0.55408561406696766</c:v>
                </c:pt>
                <c:pt idx="59">
                  <c:v>0.5475164730799349</c:v>
                </c:pt>
              </c:numCache>
            </c:numRef>
          </c:val>
          <c:smooth val="0"/>
          <c:extLst>
            <c:ext xmlns:c16="http://schemas.microsoft.com/office/drawing/2014/chart" uri="{C3380CC4-5D6E-409C-BE32-E72D297353CC}">
              <c16:uniqueId val="{00000000-B777-9D42-BDE2-368FB4CBA0A2}"/>
            </c:ext>
          </c:extLst>
        </c:ser>
        <c:ser>
          <c:idx val="2"/>
          <c:order val="1"/>
          <c:spPr>
            <a:ln w="15875">
              <a:solidFill>
                <a:schemeClr val="tx1"/>
              </a:solidFill>
            </a:ln>
            <a:effectLst/>
          </c:spPr>
          <c:marker>
            <c:symbol val="circle"/>
            <c:size val="10"/>
            <c:spPr>
              <a:solidFill>
                <a:schemeClr val="tx1">
                  <a:lumMod val="65000"/>
                  <a:lumOff val="35000"/>
                </a:schemeClr>
              </a:solidFill>
              <a:ln>
                <a:solidFill>
                  <a:schemeClr val="tx1"/>
                </a:solidFill>
              </a:ln>
              <a:effectLst/>
            </c:spPr>
          </c:marker>
          <c:cat>
            <c:numRef>
              <c:f>'DataF21-23'!$A$4:$A$64</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'DataF21-23'!$C$4:$C$64</c:f>
              <c:numCache>
                <c:formatCode>0%</c:formatCode>
                <c:ptCount val="61"/>
                <c:pt idx="2">
                  <c:v>0.90242870302148714</c:v>
                </c:pt>
                <c:pt idx="3">
                  <c:v>0.89781489027784378</c:v>
                </c:pt>
                <c:pt idx="4">
                  <c:v>0.89175607179881988</c:v>
                </c:pt>
                <c:pt idx="5">
                  <c:v>0.89287142214614434</c:v>
                </c:pt>
                <c:pt idx="6">
                  <c:v>0.89381462686708013</c:v>
                </c:pt>
                <c:pt idx="7">
                  <c:v>0.8888093406343418</c:v>
                </c:pt>
                <c:pt idx="8">
                  <c:v>0.88627650257005341</c:v>
                </c:pt>
                <c:pt idx="9">
                  <c:v>0.86506859679599479</c:v>
                </c:pt>
                <c:pt idx="10">
                  <c:v>0.85246132040637268</c:v>
                </c:pt>
                <c:pt idx="11">
                  <c:v>0.8498643265366721</c:v>
                </c:pt>
                <c:pt idx="12">
                  <c:v>0.83689731462614902</c:v>
                </c:pt>
                <c:pt idx="13">
                  <c:v>0.8123097291861977</c:v>
                </c:pt>
                <c:pt idx="14">
                  <c:v>0.78365785372149599</c:v>
                </c:pt>
                <c:pt idx="15">
                  <c:v>0.77964184959212668</c:v>
                </c:pt>
                <c:pt idx="16">
                  <c:v>0.78232323296032513</c:v>
                </c:pt>
                <c:pt idx="17">
                  <c:v>0.7796278156789006</c:v>
                </c:pt>
                <c:pt idx="18">
                  <c:v>0.76898320140032494</c:v>
                </c:pt>
                <c:pt idx="19">
                  <c:v>0.76487546540455964</c:v>
                </c:pt>
                <c:pt idx="20">
                  <c:v>0.73287038882337596</c:v>
                </c:pt>
                <c:pt idx="21">
                  <c:v>0.7486013349701951</c:v>
                </c:pt>
                <c:pt idx="22">
                  <c:v>0.75209150434762495</c:v>
                </c:pt>
                <c:pt idx="23">
                  <c:v>0.74559994931486795</c:v>
                </c:pt>
                <c:pt idx="24">
                  <c:v>0.72589916373439622</c:v>
                </c:pt>
                <c:pt idx="25">
                  <c:v>0.7327510467176076</c:v>
                </c:pt>
                <c:pt idx="26">
                  <c:v>0.70540392407111441</c:v>
                </c:pt>
                <c:pt idx="27">
                  <c:v>0.67525531132832528</c:v>
                </c:pt>
                <c:pt idx="28">
                  <c:v>0.63585687826365611</c:v>
                </c:pt>
                <c:pt idx="29">
                  <c:v>0.670976903142954</c:v>
                </c:pt>
                <c:pt idx="30">
                  <c:v>0.64784352283683333</c:v>
                </c:pt>
                <c:pt idx="31">
                  <c:v>0.66656259547795804</c:v>
                </c:pt>
                <c:pt idx="32">
                  <c:v>0.61442834768696808</c:v>
                </c:pt>
                <c:pt idx="33">
                  <c:v>0.64084738092641091</c:v>
                </c:pt>
                <c:pt idx="34">
                  <c:v>0.65471329503063713</c:v>
                </c:pt>
                <c:pt idx="35">
                  <c:v>0.64330798936206457</c:v>
                </c:pt>
                <c:pt idx="36">
                  <c:v>0.63118427802542243</c:v>
                </c:pt>
                <c:pt idx="37">
                  <c:v>0.61140658780852775</c:v>
                </c:pt>
                <c:pt idx="38">
                  <c:v>0.57500773609002964</c:v>
                </c:pt>
                <c:pt idx="39">
                  <c:v>0.53987172968586838</c:v>
                </c:pt>
                <c:pt idx="40">
                  <c:v>0.51110766434353927</c:v>
                </c:pt>
                <c:pt idx="41">
                  <c:v>0.56168298177680698</c:v>
                </c:pt>
                <c:pt idx="42">
                  <c:v>0.60025269524724989</c:v>
                </c:pt>
                <c:pt idx="43">
                  <c:v>0.61479933707253953</c:v>
                </c:pt>
                <c:pt idx="44">
                  <c:v>0.59740644407713506</c:v>
                </c:pt>
                <c:pt idx="45">
                  <c:v>0.60342587145544269</c:v>
                </c:pt>
                <c:pt idx="46">
                  <c:v>0.61002755042313717</c:v>
                </c:pt>
                <c:pt idx="47">
                  <c:v>0.60629358331814853</c:v>
                </c:pt>
                <c:pt idx="48">
                  <c:v>0.61732199883486671</c:v>
                </c:pt>
                <c:pt idx="49">
                  <c:v>0.64538906474649682</c:v>
                </c:pt>
                <c:pt idx="50">
                  <c:v>0.65663354527801421</c:v>
                </c:pt>
                <c:pt idx="51">
                  <c:v>0.66942523223586192</c:v>
                </c:pt>
                <c:pt idx="52">
                  <c:v>0.66067101276904683</c:v>
                </c:pt>
                <c:pt idx="53">
                  <c:v>0.65218938294250406</c:v>
                </c:pt>
                <c:pt idx="54">
                  <c:v>0.65796557735213768</c:v>
                </c:pt>
                <c:pt idx="55">
                  <c:v>0.64995700059661587</c:v>
                </c:pt>
                <c:pt idx="56">
                  <c:v>0.65384305822007438</c:v>
                </c:pt>
                <c:pt idx="57">
                  <c:v>0.64060809703998878</c:v>
                </c:pt>
                <c:pt idx="58">
                  <c:v>0.65002193967995525</c:v>
                </c:pt>
                <c:pt idx="59">
                  <c:v>0.64281404477845938</c:v>
                </c:pt>
              </c:numCache>
            </c:numRef>
          </c:val>
          <c:smooth val="0"/>
          <c:extLst>
            <c:ext xmlns:c16="http://schemas.microsoft.com/office/drawing/2014/chart" uri="{C3380CC4-5D6E-409C-BE32-E72D297353CC}">
              <c16:uniqueId val="{00000001-B777-9D42-BDE2-368FB4CBA0A2}"/>
            </c:ext>
          </c:extLst>
        </c:ser>
        <c:ser>
          <c:idx val="0"/>
          <c:order val="2"/>
          <c:spPr>
            <a:effectLst/>
          </c:spPr>
          <c:marker>
            <c:symbol val="circle"/>
            <c:size val="9"/>
            <c:spPr>
              <a:effectLst/>
            </c:spPr>
          </c:marker>
          <c:val>
            <c:numRef>
              <c:f>'DataF21-23'!$D$4:$D$64</c:f>
              <c:numCache>
                <c:formatCode>0%</c:formatCode>
                <c:ptCount val="61"/>
                <c:pt idx="2">
                  <c:v>0.64474621125460185</c:v>
                </c:pt>
                <c:pt idx="3">
                  <c:v>0.645418799208201</c:v>
                </c:pt>
                <c:pt idx="4">
                  <c:v>0.64609138716180015</c:v>
                </c:pt>
                <c:pt idx="5">
                  <c:v>0.64797449553244202</c:v>
                </c:pt>
                <c:pt idx="6">
                  <c:v>0.64985760390308378</c:v>
                </c:pt>
                <c:pt idx="7">
                  <c:v>0.63389747848222699</c:v>
                </c:pt>
                <c:pt idx="8">
                  <c:v>0.63474254555981835</c:v>
                </c:pt>
                <c:pt idx="9">
                  <c:v>0.60747418801980269</c:v>
                </c:pt>
                <c:pt idx="10">
                  <c:v>0.57412276206311141</c:v>
                </c:pt>
                <c:pt idx="11">
                  <c:v>0.58477637715385988</c:v>
                </c:pt>
                <c:pt idx="12">
                  <c:v>0.58490805771365939</c:v>
                </c:pt>
                <c:pt idx="13">
                  <c:v>0.59130727218040169</c:v>
                </c:pt>
                <c:pt idx="14">
                  <c:v>0.5522048287453889</c:v>
                </c:pt>
                <c:pt idx="15">
                  <c:v>0.56226187645885206</c:v>
                </c:pt>
                <c:pt idx="16">
                  <c:v>0.56671491442639221</c:v>
                </c:pt>
                <c:pt idx="17">
                  <c:v>0.5731060365730456</c:v>
                </c:pt>
                <c:pt idx="18">
                  <c:v>0.5469334514121803</c:v>
                </c:pt>
                <c:pt idx="19">
                  <c:v>0.55012635814113975</c:v>
                </c:pt>
                <c:pt idx="20">
                  <c:v>0.53920115706496219</c:v>
                </c:pt>
                <c:pt idx="21">
                  <c:v>0.55983918204067717</c:v>
                </c:pt>
                <c:pt idx="22">
                  <c:v>0.55299711910919258</c:v>
                </c:pt>
                <c:pt idx="23">
                  <c:v>0.53528484972896551</c:v>
                </c:pt>
                <c:pt idx="24">
                  <c:v>0.54576074439511246</c:v>
                </c:pt>
                <c:pt idx="25">
                  <c:v>0.54077629101584312</c:v>
                </c:pt>
                <c:pt idx="26">
                  <c:v>0.52391282394928007</c:v>
                </c:pt>
                <c:pt idx="27">
                  <c:v>0.50015850551948826</c:v>
                </c:pt>
                <c:pt idx="28">
                  <c:v>0.47791734599354657</c:v>
                </c:pt>
                <c:pt idx="29">
                  <c:v>0.49969711163650765</c:v>
                </c:pt>
                <c:pt idx="30">
                  <c:v>0.4768489416939557</c:v>
                </c:pt>
                <c:pt idx="31">
                  <c:v>0.48376252745181958</c:v>
                </c:pt>
                <c:pt idx="32">
                  <c:v>0.46042619591247785</c:v>
                </c:pt>
                <c:pt idx="33">
                  <c:v>0.46473099700892218</c:v>
                </c:pt>
                <c:pt idx="34">
                  <c:v>0.46931530297573681</c:v>
                </c:pt>
                <c:pt idx="35">
                  <c:v>0.46312970312519797</c:v>
                </c:pt>
                <c:pt idx="36">
                  <c:v>0.45900986178864983</c:v>
                </c:pt>
                <c:pt idx="37">
                  <c:v>0.45497405094873838</c:v>
                </c:pt>
                <c:pt idx="38">
                  <c:v>0.43956706527354134</c:v>
                </c:pt>
                <c:pt idx="39">
                  <c:v>0.424071304337792</c:v>
                </c:pt>
                <c:pt idx="40">
                  <c:v>0.40661560992874696</c:v>
                </c:pt>
                <c:pt idx="41">
                  <c:v>0.40804507477012708</c:v>
                </c:pt>
                <c:pt idx="42">
                  <c:v>0.41870748874999453</c:v>
                </c:pt>
                <c:pt idx="43">
                  <c:v>0.42512432738366934</c:v>
                </c:pt>
                <c:pt idx="44">
                  <c:v>0.42638101538874013</c:v>
                </c:pt>
                <c:pt idx="45">
                  <c:v>0.44686019574368585</c:v>
                </c:pt>
                <c:pt idx="46">
                  <c:v>0.45393843878506546</c:v>
                </c:pt>
                <c:pt idx="47">
                  <c:v>0.44092424017005055</c:v>
                </c:pt>
                <c:pt idx="48">
                  <c:v>0.4313401525067736</c:v>
                </c:pt>
                <c:pt idx="49">
                  <c:v>0.45489175477017652</c:v>
                </c:pt>
                <c:pt idx="50">
                  <c:v>0.46330221167723173</c:v>
                </c:pt>
                <c:pt idx="51">
                  <c:v>0.46161186610555555</c:v>
                </c:pt>
                <c:pt idx="52">
                  <c:v>0.46482336188777457</c:v>
                </c:pt>
                <c:pt idx="53">
                  <c:v>0.46551475214490523</c:v>
                </c:pt>
                <c:pt idx="54">
                  <c:v>0.48129171712057572</c:v>
                </c:pt>
                <c:pt idx="55">
                  <c:v>0.4760025331548346</c:v>
                </c:pt>
                <c:pt idx="56">
                  <c:v>0.47685329599522203</c:v>
                </c:pt>
                <c:pt idx="57">
                  <c:v>0.46870111381551716</c:v>
                </c:pt>
                <c:pt idx="58">
                  <c:v>0.47397107532233945</c:v>
                </c:pt>
                <c:pt idx="59">
                  <c:v>0.46954879485059015</c:v>
                </c:pt>
              </c:numCache>
            </c:numRef>
          </c:val>
          <c:smooth val="0"/>
          <c:extLst>
            <c:ext xmlns:c16="http://schemas.microsoft.com/office/drawing/2014/chart" uri="{C3380CC4-5D6E-409C-BE32-E72D297353CC}">
              <c16:uniqueId val="{00000000-0368-E041-9804-8825F5352F10}"/>
            </c:ext>
          </c:extLst>
        </c:ser>
        <c:dLbls>
          <c:showLegendKey val="0"/>
          <c:showVal val="0"/>
          <c:showCatName val="0"/>
          <c:showSerName val="0"/>
          <c:showPercent val="0"/>
          <c:showBubbleSize val="0"/>
        </c:dLbls>
        <c:marker val="1"/>
        <c:smooth val="0"/>
        <c:axId val="-2111777976"/>
        <c:axId val="-2111783368"/>
      </c:lineChart>
      <c:catAx>
        <c:axId val="-21117779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11783368"/>
        <c:crosses val="autoZero"/>
        <c:auto val="1"/>
        <c:lblAlgn val="ctr"/>
        <c:lblOffset val="100"/>
        <c:tickLblSkip val="5"/>
        <c:tickMarkSkip val="5"/>
        <c:noMultiLvlLbl val="0"/>
      </c:catAx>
      <c:valAx>
        <c:axId val="-2111783368"/>
        <c:scaling>
          <c:orientation val="minMax"/>
          <c:max val="1"/>
          <c:min val="0"/>
        </c:scaling>
        <c:delete val="0"/>
        <c:axPos val="l"/>
        <c:numFmt formatCode="0%" sourceLinked="0"/>
        <c:majorTickMark val="none"/>
        <c:minorTickMark val="none"/>
        <c:tickLblPos val="nextTo"/>
        <c:crossAx val="-2111777976"/>
        <c:crosses val="autoZero"/>
        <c:crossBetween val="between"/>
        <c:majorUnit val="0.2"/>
      </c:valAx>
    </c:plotArea>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effectLst/>
                <a:latin typeface="Arial"/>
                <a:cs typeface="Arial"/>
              </a:rPr>
              <a:t>The</a:t>
            </a:r>
            <a:r>
              <a:rPr lang="fr-FR" sz="1800" baseline="0">
                <a:effectLst/>
                <a:latin typeface="Arial"/>
                <a:cs typeface="Arial"/>
              </a:rPr>
              <a:t> top 0.1% wealth share (equal-split adults)</a:t>
            </a:r>
            <a:endParaRPr lang="fr-FR">
              <a:effectLst/>
              <a:latin typeface="Arial"/>
              <a:cs typeface="Arial"/>
            </a:endParaRPr>
          </a:p>
        </c:rich>
      </c:tx>
      <c:layout>
        <c:manualLayout>
          <c:xMode val="edge"/>
          <c:yMode val="edge"/>
          <c:x val="0.23504928550597801"/>
          <c:y val="0"/>
        </c:manualLayout>
      </c:layout>
      <c:overlay val="0"/>
    </c:title>
    <c:autoTitleDeleted val="0"/>
    <c:plotArea>
      <c:layout>
        <c:manualLayout>
          <c:layoutTarget val="inner"/>
          <c:xMode val="edge"/>
          <c:yMode val="edge"/>
          <c:x val="9.9875182268883006E-2"/>
          <c:y val="7.9704625447247504E-2"/>
          <c:w val="0.87048247302420501"/>
          <c:h val="0.776051155370284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DataF24!$C$3:$C$59</c:f>
              <c:numCache>
                <c:formatCode>0.0%</c:formatCode>
                <c:ptCount val="57"/>
                <c:pt idx="0">
                  <c:v>1.8085113726556301E-2</c:v>
                </c:pt>
                <c:pt idx="1">
                  <c:v>1.7157428272184916E-2</c:v>
                </c:pt>
                <c:pt idx="2">
                  <c:v>1.6229742817813531E-2</c:v>
                </c:pt>
                <c:pt idx="3">
                  <c:v>1.6731652423914056E-2</c:v>
                </c:pt>
                <c:pt idx="4">
                  <c:v>1.7233562030014582E-2</c:v>
                </c:pt>
                <c:pt idx="5">
                  <c:v>1.7227332602487877E-2</c:v>
                </c:pt>
                <c:pt idx="6">
                  <c:v>1.7050508526153862E-2</c:v>
                </c:pt>
                <c:pt idx="7">
                  <c:v>1.8008457700489089E-2</c:v>
                </c:pt>
                <c:pt idx="8">
                  <c:v>1.9272265333711402E-2</c:v>
                </c:pt>
                <c:pt idx="9">
                  <c:v>1.8914045122983225E-2</c:v>
                </c:pt>
                <c:pt idx="10">
                  <c:v>1.7655277682251835E-2</c:v>
                </c:pt>
                <c:pt idx="11">
                  <c:v>1.8578695151347802E-2</c:v>
                </c:pt>
                <c:pt idx="12">
                  <c:v>1.942068394141927E-2</c:v>
                </c:pt>
                <c:pt idx="13">
                  <c:v>1.8401200716869681E-2</c:v>
                </c:pt>
                <c:pt idx="14">
                  <c:v>1.7163423623341778E-2</c:v>
                </c:pt>
                <c:pt idx="15">
                  <c:v>1.6760063191738839E-2</c:v>
                </c:pt>
                <c:pt idx="16">
                  <c:v>1.7390402941959426E-2</c:v>
                </c:pt>
                <c:pt idx="17">
                  <c:v>1.841642837098334E-2</c:v>
                </c:pt>
                <c:pt idx="18">
                  <c:v>1.726822491036728E-2</c:v>
                </c:pt>
                <c:pt idx="19">
                  <c:v>1.7890665913000703E-2</c:v>
                </c:pt>
                <c:pt idx="20">
                  <c:v>1.920132982195355E-2</c:v>
                </c:pt>
                <c:pt idx="21">
                  <c:v>2.0238498909748159E-2</c:v>
                </c:pt>
                <c:pt idx="22">
                  <c:v>2.2948439174797386E-2</c:v>
                </c:pt>
                <c:pt idx="23">
                  <c:v>2.8212498931679875E-2</c:v>
                </c:pt>
                <c:pt idx="24">
                  <c:v>2.8184943934320472E-2</c:v>
                </c:pt>
                <c:pt idx="25">
                  <c:v>3.6190472514135763E-2</c:v>
                </c:pt>
                <c:pt idx="26">
                  <c:v>4.0341191473999061E-2</c:v>
                </c:pt>
                <c:pt idx="27">
                  <c:v>3.8930164577323012E-2</c:v>
                </c:pt>
                <c:pt idx="28">
                  <c:v>4.0437376257614233E-2</c:v>
                </c:pt>
                <c:pt idx="29">
                  <c:v>4.1534334726748057E-2</c:v>
                </c:pt>
                <c:pt idx="30">
                  <c:v>4.1548077366314828E-2</c:v>
                </c:pt>
                <c:pt idx="31">
                  <c:v>4.057329696661327E-2</c:v>
                </c:pt>
                <c:pt idx="32">
                  <c:v>4.1923873126506805E-2</c:v>
                </c:pt>
                <c:pt idx="33">
                  <c:v>4.0204974691732787E-2</c:v>
                </c:pt>
                <c:pt idx="34">
                  <c:v>3.9044541059411131E-2</c:v>
                </c:pt>
                <c:pt idx="35">
                  <c:v>3.8082113132986706E-2</c:v>
                </c:pt>
                <c:pt idx="36">
                  <c:v>3.8462518423330039E-2</c:v>
                </c:pt>
                <c:pt idx="37">
                  <c:v>3.5774311058048625E-2</c:v>
                </c:pt>
                <c:pt idx="38">
                  <c:v>3.7185479668551125E-2</c:v>
                </c:pt>
                <c:pt idx="39">
                  <c:v>4.1614404086431023E-2</c:v>
                </c:pt>
                <c:pt idx="40">
                  <c:v>4.7886675587506033E-2</c:v>
                </c:pt>
                <c:pt idx="41">
                  <c:v>4.5880000223405659E-2</c:v>
                </c:pt>
                <c:pt idx="42">
                  <c:v>4.6793425408395706E-2</c:v>
                </c:pt>
                <c:pt idx="43">
                  <c:v>4.8303533927537501E-2</c:v>
                </c:pt>
                <c:pt idx="44">
                  <c:v>4.452078929716663E-2</c:v>
                </c:pt>
                <c:pt idx="45">
                  <c:v>4.7929766616107372E-2</c:v>
                </c:pt>
                <c:pt idx="46">
                  <c:v>5.3324785118093132E-2</c:v>
                </c:pt>
                <c:pt idx="47">
                  <c:v>6.0714227955031674E-2</c:v>
                </c:pt>
                <c:pt idx="48">
                  <c:v>6.6448779056372587E-2</c:v>
                </c:pt>
                <c:pt idx="49">
                  <c:v>6.8218110642192187E-2</c:v>
                </c:pt>
                <c:pt idx="50">
                  <c:v>7.3341705348866526E-2</c:v>
                </c:pt>
                <c:pt idx="51">
                  <c:v>6.2961270326923113E-2</c:v>
                </c:pt>
                <c:pt idx="52">
                  <c:v>5.5281083616137039E-2</c:v>
                </c:pt>
                <c:pt idx="53">
                  <c:v>5.3609085065545514E-2</c:v>
                </c:pt>
                <c:pt idx="54">
                  <c:v>5.1589784583484288E-2</c:v>
                </c:pt>
                <c:pt idx="55">
                  <c:v>5.3402934943733271E-2</c:v>
                </c:pt>
                <c:pt idx="56">
                  <c:v>5.2837019589787815E-2</c:v>
                </c:pt>
              </c:numCache>
            </c:numRef>
          </c:val>
          <c:extLst>
            <c:ext xmlns:c16="http://schemas.microsoft.com/office/drawing/2014/chart" uri="{C3380CC4-5D6E-409C-BE32-E72D297353CC}">
              <c16:uniqueId val="{00000000-7408-194B-B7BE-5E753C26B125}"/>
            </c:ext>
          </c:extLst>
        </c:ser>
        <c:ser>
          <c:idx val="1"/>
          <c:order val="1"/>
          <c:spPr>
            <a:solidFill>
              <a:schemeClr val="accent1">
                <a:lumMod val="75000"/>
              </a:schemeClr>
            </a:solidFill>
            <a:ln>
              <a:solidFill>
                <a:schemeClr val="tx1"/>
              </a:solidFill>
            </a:ln>
            <a:effectLst/>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DataF24!$O$3:$O$59</c:f>
              <c:numCache>
                <c:formatCode>0.0%</c:formatCode>
                <c:ptCount val="57"/>
                <c:pt idx="0">
                  <c:v>5.9656336903572083E-2</c:v>
                </c:pt>
                <c:pt idx="1">
                  <c:v>6.0720555484294891E-2</c:v>
                </c:pt>
                <c:pt idx="2">
                  <c:v>6.17847740650177E-2</c:v>
                </c:pt>
                <c:pt idx="3">
                  <c:v>6.2408581376075745E-2</c:v>
                </c:pt>
                <c:pt idx="4">
                  <c:v>6.3032388687133789E-2</c:v>
                </c:pt>
                <c:pt idx="5">
                  <c:v>6.2726110219955444E-2</c:v>
                </c:pt>
                <c:pt idx="6">
                  <c:v>6.5551800653338432E-2</c:v>
                </c:pt>
                <c:pt idx="7">
                  <c:v>6.0447386931627989E-2</c:v>
                </c:pt>
                <c:pt idx="8">
                  <c:v>5.2837920258753002E-2</c:v>
                </c:pt>
                <c:pt idx="9">
                  <c:v>5.1072963717160746E-2</c:v>
                </c:pt>
                <c:pt idx="10">
                  <c:v>4.8627076954289805E-2</c:v>
                </c:pt>
                <c:pt idx="11">
                  <c:v>3.8697352703820798E-2</c:v>
                </c:pt>
                <c:pt idx="12">
                  <c:v>2.7725519164505386E-2</c:v>
                </c:pt>
                <c:pt idx="13">
                  <c:v>2.2719201519862509E-2</c:v>
                </c:pt>
                <c:pt idx="14">
                  <c:v>2.236817937338742E-2</c:v>
                </c:pt>
                <c:pt idx="15">
                  <c:v>2.0271525187403938E-2</c:v>
                </c:pt>
                <c:pt idx="16">
                  <c:v>1.8326652802057808E-2</c:v>
                </c:pt>
                <c:pt idx="17">
                  <c:v>1.9260881468653679E-2</c:v>
                </c:pt>
                <c:pt idx="18">
                  <c:v>1.918650814332068E-2</c:v>
                </c:pt>
                <c:pt idx="19">
                  <c:v>1.8374132516328245E-2</c:v>
                </c:pt>
                <c:pt idx="20">
                  <c:v>2.1102584898471832E-2</c:v>
                </c:pt>
                <c:pt idx="21">
                  <c:v>2.1026333561167121E-2</c:v>
                </c:pt>
                <c:pt idx="22">
                  <c:v>1.8344078212976456E-2</c:v>
                </c:pt>
                <c:pt idx="23">
                  <c:v>1.7640211153775454E-2</c:v>
                </c:pt>
                <c:pt idx="24">
                  <c:v>1.9071281887590885E-2</c:v>
                </c:pt>
                <c:pt idx="25">
                  <c:v>1.7974106129258871E-2</c:v>
                </c:pt>
                <c:pt idx="26">
                  <c:v>1.8699045293033123E-2</c:v>
                </c:pt>
                <c:pt idx="27">
                  <c:v>2.2190439514815807E-2</c:v>
                </c:pt>
                <c:pt idx="28">
                  <c:v>2.1119100973010063E-2</c:v>
                </c:pt>
                <c:pt idx="29">
                  <c:v>2.1691369824111462E-2</c:v>
                </c:pt>
                <c:pt idx="30">
                  <c:v>2.8403989039361477E-2</c:v>
                </c:pt>
                <c:pt idx="31">
                  <c:v>3.1046741642057896E-2</c:v>
                </c:pt>
                <c:pt idx="32">
                  <c:v>2.9972746968269348E-2</c:v>
                </c:pt>
                <c:pt idx="33">
                  <c:v>3.3636169508099556E-2</c:v>
                </c:pt>
                <c:pt idx="34">
                  <c:v>4.0922896936535835E-2</c:v>
                </c:pt>
                <c:pt idx="35">
                  <c:v>4.7008671797811985E-2</c:v>
                </c:pt>
                <c:pt idx="36">
                  <c:v>5.5094048380851746E-2</c:v>
                </c:pt>
                <c:pt idx="37">
                  <c:v>6.0438765212893486E-2</c:v>
                </c:pt>
                <c:pt idx="38">
                  <c:v>6.4687367528676987E-2</c:v>
                </c:pt>
                <c:pt idx="39">
                  <c:v>5.4181489162147045E-2</c:v>
                </c:pt>
                <c:pt idx="40">
                  <c:v>4.1689176112413406E-2</c:v>
                </c:pt>
                <c:pt idx="41">
                  <c:v>4.1905812919139862E-2</c:v>
                </c:pt>
                <c:pt idx="42">
                  <c:v>4.4188969768583775E-2</c:v>
                </c:pt>
                <c:pt idx="43">
                  <c:v>4.2342242784798145E-2</c:v>
                </c:pt>
                <c:pt idx="44">
                  <c:v>4.770443681627512E-2</c:v>
                </c:pt>
                <c:pt idx="45">
                  <c:v>5.4285590536892414E-2</c:v>
                </c:pt>
                <c:pt idx="46">
                  <c:v>4.7341174446046352E-2</c:v>
                </c:pt>
                <c:pt idx="47">
                  <c:v>3.6239919252693653E-2</c:v>
                </c:pt>
                <c:pt idx="48">
                  <c:v>4.5553375035524368E-2</c:v>
                </c:pt>
                <c:pt idx="49">
                  <c:v>5.1130288280546665E-2</c:v>
                </c:pt>
                <c:pt idx="50">
                  <c:v>5.1631798036396503E-2</c:v>
                </c:pt>
                <c:pt idx="51">
                  <c:v>5.6003985926508904E-2</c:v>
                </c:pt>
                <c:pt idx="52">
                  <c:v>6.137470155954361E-2</c:v>
                </c:pt>
                <c:pt idx="53">
                  <c:v>6.3082499429583549E-2</c:v>
                </c:pt>
                <c:pt idx="54">
                  <c:v>6.0226853936910629E-2</c:v>
                </c:pt>
                <c:pt idx="55">
                  <c:v>5.9232261031866074E-2</c:v>
                </c:pt>
                <c:pt idx="56">
                  <c:v>6.0720199719071388E-2</c:v>
                </c:pt>
              </c:numCache>
            </c:numRef>
          </c:val>
          <c:extLst>
            <c:ext xmlns:c16="http://schemas.microsoft.com/office/drawing/2014/chart" uri="{C3380CC4-5D6E-409C-BE32-E72D297353CC}">
              <c16:uniqueId val="{00000002-7408-194B-B7BE-5E753C26B125}"/>
            </c:ext>
          </c:extLst>
        </c:ser>
        <c:ser>
          <c:idx val="2"/>
          <c:order val="2"/>
          <c:spPr>
            <a:solidFill>
              <a:schemeClr val="bg1">
                <a:lumMod val="75000"/>
              </a:schemeClr>
            </a:solidFill>
            <a:ln w="12700">
              <a:solidFill>
                <a:schemeClr val="tx1"/>
              </a:solidFill>
            </a:ln>
            <a:effectLst/>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DataF24!$P$3:$P$59</c:f>
              <c:numCache>
                <c:formatCode>0.0%</c:formatCode>
                <c:ptCount val="57"/>
                <c:pt idx="0">
                  <c:v>4.8795551992952824E-3</c:v>
                </c:pt>
                <c:pt idx="1">
                  <c:v>5.0686066970229149E-3</c:v>
                </c:pt>
                <c:pt idx="2">
                  <c:v>5.2576581947505474E-3</c:v>
                </c:pt>
                <c:pt idx="3">
                  <c:v>5.9636291116476059E-3</c:v>
                </c:pt>
                <c:pt idx="4">
                  <c:v>6.6696000285446644E-3</c:v>
                </c:pt>
                <c:pt idx="5">
                  <c:v>7.1142524247989058E-3</c:v>
                </c:pt>
                <c:pt idx="6">
                  <c:v>6.8908821267541498E-3</c:v>
                </c:pt>
                <c:pt idx="7">
                  <c:v>6.715443181747105E-3</c:v>
                </c:pt>
                <c:pt idx="8">
                  <c:v>7.6505546949192649E-3</c:v>
                </c:pt>
                <c:pt idx="9">
                  <c:v>8.7170183082889707E-3</c:v>
                </c:pt>
                <c:pt idx="10">
                  <c:v>8.9423689381646909E-3</c:v>
                </c:pt>
                <c:pt idx="11">
                  <c:v>9.6976150606167266E-3</c:v>
                </c:pt>
                <c:pt idx="12">
                  <c:v>1.0840296485376655E-2</c:v>
                </c:pt>
                <c:pt idx="13">
                  <c:v>1.1202409332829788E-2</c:v>
                </c:pt>
                <c:pt idx="14">
                  <c:v>1.0420171876956541E-2</c:v>
                </c:pt>
                <c:pt idx="15">
                  <c:v>1.0526638328460236E-2</c:v>
                </c:pt>
                <c:pt idx="16">
                  <c:v>1.176222689435566E-2</c:v>
                </c:pt>
                <c:pt idx="17">
                  <c:v>1.4233192428946495E-2</c:v>
                </c:pt>
                <c:pt idx="18">
                  <c:v>1.4838855480775237E-2</c:v>
                </c:pt>
                <c:pt idx="19">
                  <c:v>1.4560908486600965E-2</c:v>
                </c:pt>
                <c:pt idx="20">
                  <c:v>1.6713893972337246E-2</c:v>
                </c:pt>
                <c:pt idx="21">
                  <c:v>1.6453991876915097E-2</c:v>
                </c:pt>
                <c:pt idx="22">
                  <c:v>1.8296742811799049E-2</c:v>
                </c:pt>
                <c:pt idx="23">
                  <c:v>1.6665548551827669E-2</c:v>
                </c:pt>
                <c:pt idx="24">
                  <c:v>1.4740624465048313E-2</c:v>
                </c:pt>
                <c:pt idx="25">
                  <c:v>1.865042420104146E-2</c:v>
                </c:pt>
                <c:pt idx="26">
                  <c:v>2.3872449994087219E-2</c:v>
                </c:pt>
                <c:pt idx="27">
                  <c:v>2.2690553218126297E-2</c:v>
                </c:pt>
                <c:pt idx="28">
                  <c:v>2.231226209551096E-2</c:v>
                </c:pt>
                <c:pt idx="29">
                  <c:v>2.0478031598031521E-2</c:v>
                </c:pt>
                <c:pt idx="30">
                  <c:v>2.1050139330327511E-2</c:v>
                </c:pt>
                <c:pt idx="31">
                  <c:v>2.0417136140167713E-2</c:v>
                </c:pt>
                <c:pt idx="32">
                  <c:v>2.3988428525626659E-2</c:v>
                </c:pt>
                <c:pt idx="33">
                  <c:v>2.4153223261237144E-2</c:v>
                </c:pt>
                <c:pt idx="34">
                  <c:v>2.4712097831070423E-2</c:v>
                </c:pt>
                <c:pt idx="35">
                  <c:v>2.6013822294771671E-2</c:v>
                </c:pt>
                <c:pt idx="36">
                  <c:v>2.7255835942924023E-2</c:v>
                </c:pt>
                <c:pt idx="37">
                  <c:v>2.8443929739296436E-2</c:v>
                </c:pt>
                <c:pt idx="38">
                  <c:v>2.9137728735804558E-2</c:v>
                </c:pt>
                <c:pt idx="39">
                  <c:v>2.989836223423481E-2</c:v>
                </c:pt>
                <c:pt idx="40">
                  <c:v>2.9498918913304806E-2</c:v>
                </c:pt>
                <c:pt idx="41">
                  <c:v>2.9761919751763344E-2</c:v>
                </c:pt>
                <c:pt idx="42">
                  <c:v>2.9286463744938374E-2</c:v>
                </c:pt>
                <c:pt idx="43">
                  <c:v>3.261201549321413E-2</c:v>
                </c:pt>
                <c:pt idx="44">
                  <c:v>3.5528893582522869E-2</c:v>
                </c:pt>
                <c:pt idx="45">
                  <c:v>3.8532244972884655E-2</c:v>
                </c:pt>
                <c:pt idx="46">
                  <c:v>4.2939159087836742E-2</c:v>
                </c:pt>
                <c:pt idx="47">
                  <c:v>3.8369038142263889E-2</c:v>
                </c:pt>
                <c:pt idx="48">
                  <c:v>3.3471142873167992E-2</c:v>
                </c:pt>
                <c:pt idx="49">
                  <c:v>3.1294309534132481E-2</c:v>
                </c:pt>
                <c:pt idx="50">
                  <c:v>3.4547870047390461E-2</c:v>
                </c:pt>
                <c:pt idx="51">
                  <c:v>3.5132395103573799E-2</c:v>
                </c:pt>
                <c:pt idx="52">
                  <c:v>3.7146180868148804E-2</c:v>
                </c:pt>
                <c:pt idx="53">
                  <c:v>3.9092659950256348E-2</c:v>
                </c:pt>
                <c:pt idx="54">
                  <c:v>4.118809662759304E-2</c:v>
                </c:pt>
                <c:pt idx="55">
                  <c:v>4.4396385550498962E-2</c:v>
                </c:pt>
                <c:pt idx="56">
                  <c:v>4.2086301371455193E-2</c:v>
                </c:pt>
              </c:numCache>
            </c:numRef>
          </c:val>
          <c:extLst>
            <c:ext xmlns:c16="http://schemas.microsoft.com/office/drawing/2014/chart" uri="{C3380CC4-5D6E-409C-BE32-E72D297353CC}">
              <c16:uniqueId val="{00000001-7408-194B-B7BE-5E753C26B125}"/>
            </c:ext>
          </c:extLst>
        </c:ser>
        <c:ser>
          <c:idx val="4"/>
          <c:order val="3"/>
          <c:spPr>
            <a:solidFill>
              <a:schemeClr val="accent1">
                <a:lumMod val="60000"/>
                <a:lumOff val="40000"/>
              </a:schemeClr>
            </a:solidFill>
            <a:ln>
              <a:solidFill>
                <a:schemeClr val="tx1"/>
              </a:solidFill>
            </a:ln>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DataF24!$E$3:$E$59</c:f>
              <c:numCache>
                <c:formatCode>0.0%</c:formatCode>
                <c:ptCount val="57"/>
                <c:pt idx="0">
                  <c:v>1.3890409783925861E-2</c:v>
                </c:pt>
                <c:pt idx="1">
                  <c:v>1.2218470215884736E-2</c:v>
                </c:pt>
                <c:pt idx="2">
                  <c:v>1.054653064784361E-2</c:v>
                </c:pt>
                <c:pt idx="3">
                  <c:v>1.1086200644058408E-2</c:v>
                </c:pt>
                <c:pt idx="4">
                  <c:v>1.1625870640273206E-2</c:v>
                </c:pt>
                <c:pt idx="5">
                  <c:v>1.1594516396144172E-2</c:v>
                </c:pt>
                <c:pt idx="6">
                  <c:v>1.193006455196155E-2</c:v>
                </c:pt>
                <c:pt idx="7">
                  <c:v>1.2260196983106653E-2</c:v>
                </c:pt>
                <c:pt idx="8">
                  <c:v>1.3694272708960398E-2</c:v>
                </c:pt>
                <c:pt idx="9">
                  <c:v>1.362506297969901E-2</c:v>
                </c:pt>
                <c:pt idx="10">
                  <c:v>1.4068228314354059E-2</c:v>
                </c:pt>
                <c:pt idx="11">
                  <c:v>1.5726710692852031E-2</c:v>
                </c:pt>
                <c:pt idx="12">
                  <c:v>1.9113906919633328E-2</c:v>
                </c:pt>
                <c:pt idx="13">
                  <c:v>2.0899981623725805E-2</c:v>
                </c:pt>
                <c:pt idx="14">
                  <c:v>2.0308244343957824E-2</c:v>
                </c:pt>
                <c:pt idx="15">
                  <c:v>2.1812876478156298E-2</c:v>
                </c:pt>
                <c:pt idx="16">
                  <c:v>2.2516267671329492E-2</c:v>
                </c:pt>
                <c:pt idx="17">
                  <c:v>2.4352048349101096E-2</c:v>
                </c:pt>
                <c:pt idx="18">
                  <c:v>2.5524446304189041E-2</c:v>
                </c:pt>
                <c:pt idx="19">
                  <c:v>3.1429463066160679E-2</c:v>
                </c:pt>
                <c:pt idx="20">
                  <c:v>3.1094991514692083E-2</c:v>
                </c:pt>
                <c:pt idx="21">
                  <c:v>3.0531904863892123E-2</c:v>
                </c:pt>
                <c:pt idx="22">
                  <c:v>2.9790205124299973E-2</c:v>
                </c:pt>
                <c:pt idx="23">
                  <c:v>3.2188482233323157E-2</c:v>
                </c:pt>
                <c:pt idx="24">
                  <c:v>3.2025791180785745E-2</c:v>
                </c:pt>
                <c:pt idx="25">
                  <c:v>3.0447435274254531E-2</c:v>
                </c:pt>
                <c:pt idx="26">
                  <c:v>3.0902593047358096E-2</c:v>
                </c:pt>
                <c:pt idx="27">
                  <c:v>3.0113194137811661E-2</c:v>
                </c:pt>
                <c:pt idx="28">
                  <c:v>2.8963733755517751E-2</c:v>
                </c:pt>
                <c:pt idx="29">
                  <c:v>2.7821235766168684E-2</c:v>
                </c:pt>
                <c:pt idx="30">
                  <c:v>2.6908558036666363E-2</c:v>
                </c:pt>
                <c:pt idx="31">
                  <c:v>2.5277324602939188E-2</c:v>
                </c:pt>
                <c:pt idx="32">
                  <c:v>2.2735618520528078E-2</c:v>
                </c:pt>
                <c:pt idx="33">
                  <c:v>2.2162195993587375E-2</c:v>
                </c:pt>
                <c:pt idx="34">
                  <c:v>2.0574496360495687E-2</c:v>
                </c:pt>
                <c:pt idx="35">
                  <c:v>1.9348578527569771E-2</c:v>
                </c:pt>
                <c:pt idx="36">
                  <c:v>1.8588332692161202E-2</c:v>
                </c:pt>
                <c:pt idx="37">
                  <c:v>1.7195725115016103E-2</c:v>
                </c:pt>
                <c:pt idx="38">
                  <c:v>1.8082353053614497E-2</c:v>
                </c:pt>
                <c:pt idx="39">
                  <c:v>2.1442601690068841E-2</c:v>
                </c:pt>
                <c:pt idx="40">
                  <c:v>2.4034072645008564E-2</c:v>
                </c:pt>
                <c:pt idx="41">
                  <c:v>2.6177631691098213E-2</c:v>
                </c:pt>
                <c:pt idx="42">
                  <c:v>2.6594594353809953E-2</c:v>
                </c:pt>
                <c:pt idx="43">
                  <c:v>2.7231771033257246E-2</c:v>
                </c:pt>
                <c:pt idx="44">
                  <c:v>2.697966480627656E-2</c:v>
                </c:pt>
                <c:pt idx="45">
                  <c:v>2.1412317175418139E-2</c:v>
                </c:pt>
                <c:pt idx="46">
                  <c:v>2.203262085095048E-2</c:v>
                </c:pt>
                <c:pt idx="47">
                  <c:v>1.9083754159510136E-2</c:v>
                </c:pt>
                <c:pt idx="48">
                  <c:v>1.5908768167719245E-2</c:v>
                </c:pt>
                <c:pt idx="49">
                  <c:v>1.9500043010339141E-2</c:v>
                </c:pt>
                <c:pt idx="50">
                  <c:v>1.7913085874170065E-2</c:v>
                </c:pt>
                <c:pt idx="51">
                  <c:v>2.2299570497125387E-2</c:v>
                </c:pt>
                <c:pt idx="52">
                  <c:v>2.4492196971550584E-2</c:v>
                </c:pt>
                <c:pt idx="53">
                  <c:v>2.4587169755250216E-2</c:v>
                </c:pt>
                <c:pt idx="54">
                  <c:v>2.5192775530740619E-2</c:v>
                </c:pt>
                <c:pt idx="55">
                  <c:v>1.8324283882975578E-2</c:v>
                </c:pt>
                <c:pt idx="56">
                  <c:v>1.8239695811644197E-2</c:v>
                </c:pt>
              </c:numCache>
            </c:numRef>
          </c:val>
          <c:extLst>
            <c:ext xmlns:c16="http://schemas.microsoft.com/office/drawing/2014/chart" uri="{C3380CC4-5D6E-409C-BE32-E72D297353CC}">
              <c16:uniqueId val="{00000000-EFC3-D840-9D82-34272993249D}"/>
            </c:ext>
          </c:extLst>
        </c:ser>
        <c:ser>
          <c:idx val="3"/>
          <c:order val="4"/>
          <c:spPr>
            <a:solidFill>
              <a:schemeClr val="accent1">
                <a:lumMod val="20000"/>
                <a:lumOff val="80000"/>
              </a:schemeClr>
            </a:solidFill>
            <a:ln>
              <a:solidFill>
                <a:schemeClr val="tx1"/>
              </a:solidFill>
            </a:ln>
          </c:spPr>
          <c:val>
            <c:numRef>
              <c:f>DataF24!$G$3:$G$59</c:f>
              <c:numCache>
                <c:formatCode>0.0%</c:formatCode>
                <c:ptCount val="57"/>
                <c:pt idx="0">
                  <c:v>2.5341867003589869E-3</c:v>
                </c:pt>
                <c:pt idx="1">
                  <c:v>2.6239879662171006E-3</c:v>
                </c:pt>
                <c:pt idx="2">
                  <c:v>2.7137892320752144E-3</c:v>
                </c:pt>
                <c:pt idx="3">
                  <c:v>2.331941737793386E-3</c:v>
                </c:pt>
                <c:pt idx="4">
                  <c:v>1.9500942435115576E-3</c:v>
                </c:pt>
                <c:pt idx="5">
                  <c:v>2.0976646337658167E-3</c:v>
                </c:pt>
                <c:pt idx="6">
                  <c:v>2.2536227770615369E-3</c:v>
                </c:pt>
                <c:pt idx="7">
                  <c:v>1.8167189336963929E-3</c:v>
                </c:pt>
                <c:pt idx="8">
                  <c:v>1.4856125872029224E-3</c:v>
                </c:pt>
                <c:pt idx="9">
                  <c:v>1.2709922143585572E-3</c:v>
                </c:pt>
                <c:pt idx="10">
                  <c:v>1.1760672201717171E-3</c:v>
                </c:pt>
                <c:pt idx="11">
                  <c:v>1.054269989168688E-3</c:v>
                </c:pt>
                <c:pt idx="12">
                  <c:v>1.189403097647812E-3</c:v>
                </c:pt>
                <c:pt idx="13">
                  <c:v>1.5048098084609052E-3</c:v>
                </c:pt>
                <c:pt idx="14">
                  <c:v>1.0583831995050197E-3</c:v>
                </c:pt>
                <c:pt idx="15">
                  <c:v>9.3962346602405322E-4</c:v>
                </c:pt>
                <c:pt idx="16">
                  <c:v>8.5788686160973016E-4</c:v>
                </c:pt>
                <c:pt idx="17">
                  <c:v>9.5283146947622299E-4</c:v>
                </c:pt>
                <c:pt idx="18">
                  <c:v>1.0968450224027038E-3</c:v>
                </c:pt>
                <c:pt idx="19">
                  <c:v>1.256421091966331E-3</c:v>
                </c:pt>
                <c:pt idx="20">
                  <c:v>2.5177018251270056E-3</c:v>
                </c:pt>
                <c:pt idx="21">
                  <c:v>2.5612420868128538E-3</c:v>
                </c:pt>
                <c:pt idx="22">
                  <c:v>3.1107601244002581E-3</c:v>
                </c:pt>
                <c:pt idx="23">
                  <c:v>3.5719773732125759E-3</c:v>
                </c:pt>
                <c:pt idx="24">
                  <c:v>3.1590901780873537E-3</c:v>
                </c:pt>
                <c:pt idx="25">
                  <c:v>4.7202436253428459E-3</c:v>
                </c:pt>
                <c:pt idx="26">
                  <c:v>7.593491580337286E-3</c:v>
                </c:pt>
                <c:pt idx="27">
                  <c:v>6.8096499890089035E-3</c:v>
                </c:pt>
                <c:pt idx="28">
                  <c:v>7.6975813135504723E-3</c:v>
                </c:pt>
                <c:pt idx="29">
                  <c:v>5.6138015352189541E-3</c:v>
                </c:pt>
                <c:pt idx="30">
                  <c:v>6.8634566850960255E-3</c:v>
                </c:pt>
                <c:pt idx="31">
                  <c:v>6.8644457496702671E-3</c:v>
                </c:pt>
                <c:pt idx="32">
                  <c:v>5.59967290610075E-3</c:v>
                </c:pt>
                <c:pt idx="33">
                  <c:v>6.2075024470686913E-3</c:v>
                </c:pt>
                <c:pt idx="34">
                  <c:v>6.903680507093668E-3</c:v>
                </c:pt>
                <c:pt idx="35">
                  <c:v>9.6980500966310501E-3</c:v>
                </c:pt>
                <c:pt idx="36">
                  <c:v>8.2452110946178436E-3</c:v>
                </c:pt>
                <c:pt idx="37">
                  <c:v>9.7862724214792252E-3</c:v>
                </c:pt>
                <c:pt idx="38">
                  <c:v>1.0256200097501278E-2</c:v>
                </c:pt>
                <c:pt idx="39">
                  <c:v>7.8969597816467285E-3</c:v>
                </c:pt>
                <c:pt idx="40">
                  <c:v>6.2027685344219208E-3</c:v>
                </c:pt>
                <c:pt idx="41">
                  <c:v>5.8302325196564198E-3</c:v>
                </c:pt>
                <c:pt idx="42">
                  <c:v>5.9836688451468945E-3</c:v>
                </c:pt>
                <c:pt idx="43">
                  <c:v>6.5961130894720554E-3</c:v>
                </c:pt>
                <c:pt idx="44">
                  <c:v>6.3242353498935699E-3</c:v>
                </c:pt>
                <c:pt idx="45">
                  <c:v>6.6657843999564648E-3</c:v>
                </c:pt>
                <c:pt idx="46">
                  <c:v>6.6881980746984482E-3</c:v>
                </c:pt>
                <c:pt idx="47">
                  <c:v>6.7377272062003613E-3</c:v>
                </c:pt>
                <c:pt idx="48">
                  <c:v>8.6775543168187141E-3</c:v>
                </c:pt>
                <c:pt idx="49">
                  <c:v>8.9539336040616035E-3</c:v>
                </c:pt>
                <c:pt idx="50">
                  <c:v>1.0734978131949902E-2</c:v>
                </c:pt>
                <c:pt idx="51">
                  <c:v>6.8361568264663219E-3</c:v>
                </c:pt>
                <c:pt idx="52">
                  <c:v>6.5480186603963375E-3</c:v>
                </c:pt>
                <c:pt idx="53">
                  <c:v>6.4001563005149364E-3</c:v>
                </c:pt>
                <c:pt idx="54">
                  <c:v>6.0079428367316723E-3</c:v>
                </c:pt>
                <c:pt idx="55">
                  <c:v>8.1168357282876968E-3</c:v>
                </c:pt>
                <c:pt idx="56">
                  <c:v>7.7544413506984711E-3</c:v>
                </c:pt>
              </c:numCache>
            </c:numRef>
          </c:val>
          <c:extLst>
            <c:ext xmlns:c16="http://schemas.microsoft.com/office/drawing/2014/chart" uri="{C3380CC4-5D6E-409C-BE32-E72D297353CC}">
              <c16:uniqueId val="{00000001-EFC3-D840-9D82-34272993249D}"/>
            </c:ext>
          </c:extLst>
        </c:ser>
        <c:dLbls>
          <c:showLegendKey val="0"/>
          <c:showVal val="0"/>
          <c:showCatName val="0"/>
          <c:showSerName val="0"/>
          <c:showPercent val="0"/>
          <c:showBubbleSize val="0"/>
        </c:dLbls>
        <c:axId val="-2109260280"/>
        <c:axId val="-2109257320"/>
      </c:areaChart>
      <c:catAx>
        <c:axId val="-2109260280"/>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109257320"/>
        <c:crosses val="autoZero"/>
        <c:auto val="1"/>
        <c:lblAlgn val="ctr"/>
        <c:lblOffset val="100"/>
        <c:tickLblSkip val="4"/>
        <c:tickMarkSkip val="4"/>
        <c:noMultiLvlLbl val="0"/>
      </c:catAx>
      <c:valAx>
        <c:axId val="-2109257320"/>
        <c:scaling>
          <c:orientation val="minMax"/>
          <c:max val="0.2"/>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household wealth</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109260280"/>
        <c:crosses val="autoZero"/>
        <c:crossBetween val="midCat"/>
      </c:valAx>
    </c:plotArea>
    <c:plotVisOnly val="1"/>
    <c:dispBlanksAs val="zero"/>
    <c:showDLblsOverMax val="0"/>
  </c:chart>
  <c:spPr>
    <a:ln>
      <a:noFill/>
    </a:ln>
  </c:spPr>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effectLst/>
                <a:latin typeface="Arial"/>
                <a:cs typeface="Arial"/>
              </a:rPr>
              <a:t>The</a:t>
            </a:r>
            <a:r>
              <a:rPr lang="fr-FR" sz="1800" baseline="0">
                <a:effectLst/>
                <a:latin typeface="Arial"/>
                <a:cs typeface="Arial"/>
              </a:rPr>
              <a:t> top 0.1% wealth share (equal-split adults)</a:t>
            </a:r>
            <a:endParaRPr lang="fr-FR">
              <a:effectLst/>
              <a:latin typeface="Arial"/>
              <a:cs typeface="Arial"/>
            </a:endParaRPr>
          </a:p>
        </c:rich>
      </c:tx>
      <c:layout>
        <c:manualLayout>
          <c:xMode val="edge"/>
          <c:yMode val="edge"/>
          <c:x val="0.23504928550597801"/>
          <c:y val="0"/>
        </c:manualLayout>
      </c:layout>
      <c:overlay val="0"/>
    </c:title>
    <c:autoTitleDeleted val="0"/>
    <c:plotArea>
      <c:layout>
        <c:manualLayout>
          <c:layoutTarget val="inner"/>
          <c:xMode val="edge"/>
          <c:yMode val="edge"/>
          <c:x val="9.9875182268883006E-2"/>
          <c:y val="7.9704625447247504E-2"/>
          <c:w val="0.87048247302420501"/>
          <c:h val="0.776051155370284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DataF24!$C$3:$C$59</c:f>
              <c:numCache>
                <c:formatCode>0.0%</c:formatCode>
                <c:ptCount val="57"/>
                <c:pt idx="0">
                  <c:v>1.8085113726556301E-2</c:v>
                </c:pt>
                <c:pt idx="1">
                  <c:v>1.7157428272184916E-2</c:v>
                </c:pt>
                <c:pt idx="2">
                  <c:v>1.6229742817813531E-2</c:v>
                </c:pt>
                <c:pt idx="3">
                  <c:v>1.6731652423914056E-2</c:v>
                </c:pt>
                <c:pt idx="4">
                  <c:v>1.7233562030014582E-2</c:v>
                </c:pt>
                <c:pt idx="5">
                  <c:v>1.7227332602487877E-2</c:v>
                </c:pt>
                <c:pt idx="6">
                  <c:v>1.7050508526153862E-2</c:v>
                </c:pt>
                <c:pt idx="7">
                  <c:v>1.8008457700489089E-2</c:v>
                </c:pt>
                <c:pt idx="8">
                  <c:v>1.9272265333711402E-2</c:v>
                </c:pt>
                <c:pt idx="9">
                  <c:v>1.8914045122983225E-2</c:v>
                </c:pt>
                <c:pt idx="10">
                  <c:v>1.7655277682251835E-2</c:v>
                </c:pt>
                <c:pt idx="11">
                  <c:v>1.8578695151347802E-2</c:v>
                </c:pt>
                <c:pt idx="12">
                  <c:v>1.942068394141927E-2</c:v>
                </c:pt>
                <c:pt idx="13">
                  <c:v>1.8401200716869681E-2</c:v>
                </c:pt>
                <c:pt idx="14">
                  <c:v>1.7163423623341778E-2</c:v>
                </c:pt>
                <c:pt idx="15">
                  <c:v>1.6760063191738839E-2</c:v>
                </c:pt>
                <c:pt idx="16">
                  <c:v>1.7390402941959426E-2</c:v>
                </c:pt>
                <c:pt idx="17">
                  <c:v>1.841642837098334E-2</c:v>
                </c:pt>
                <c:pt idx="18">
                  <c:v>1.726822491036728E-2</c:v>
                </c:pt>
                <c:pt idx="19">
                  <c:v>1.7890665913000703E-2</c:v>
                </c:pt>
                <c:pt idx="20">
                  <c:v>1.920132982195355E-2</c:v>
                </c:pt>
                <c:pt idx="21">
                  <c:v>2.0238498909748159E-2</c:v>
                </c:pt>
                <c:pt idx="22">
                  <c:v>2.2948439174797386E-2</c:v>
                </c:pt>
                <c:pt idx="23">
                  <c:v>2.8212498931679875E-2</c:v>
                </c:pt>
                <c:pt idx="24">
                  <c:v>2.8184943934320472E-2</c:v>
                </c:pt>
                <c:pt idx="25">
                  <c:v>3.6190472514135763E-2</c:v>
                </c:pt>
                <c:pt idx="26">
                  <c:v>4.0341191473999061E-2</c:v>
                </c:pt>
                <c:pt idx="27">
                  <c:v>3.8930164577323012E-2</c:v>
                </c:pt>
                <c:pt idx="28">
                  <c:v>4.0437376257614233E-2</c:v>
                </c:pt>
                <c:pt idx="29">
                  <c:v>4.1534334726748057E-2</c:v>
                </c:pt>
                <c:pt idx="30">
                  <c:v>4.1548077366314828E-2</c:v>
                </c:pt>
                <c:pt idx="31">
                  <c:v>4.057329696661327E-2</c:v>
                </c:pt>
                <c:pt idx="32">
                  <c:v>4.1923873126506805E-2</c:v>
                </c:pt>
                <c:pt idx="33">
                  <c:v>4.0204974691732787E-2</c:v>
                </c:pt>
                <c:pt idx="34">
                  <c:v>3.9044541059411131E-2</c:v>
                </c:pt>
                <c:pt idx="35">
                  <c:v>3.8082113132986706E-2</c:v>
                </c:pt>
                <c:pt idx="36">
                  <c:v>3.8462518423330039E-2</c:v>
                </c:pt>
                <c:pt idx="37">
                  <c:v>3.5774311058048625E-2</c:v>
                </c:pt>
                <c:pt idx="38">
                  <c:v>3.7185479668551125E-2</c:v>
                </c:pt>
                <c:pt idx="39">
                  <c:v>4.1614404086431023E-2</c:v>
                </c:pt>
                <c:pt idx="40">
                  <c:v>4.7886675587506033E-2</c:v>
                </c:pt>
                <c:pt idx="41">
                  <c:v>4.5880000223405659E-2</c:v>
                </c:pt>
                <c:pt idx="42">
                  <c:v>4.6793425408395706E-2</c:v>
                </c:pt>
                <c:pt idx="43">
                  <c:v>4.8303533927537501E-2</c:v>
                </c:pt>
                <c:pt idx="44">
                  <c:v>4.452078929716663E-2</c:v>
                </c:pt>
                <c:pt idx="45">
                  <c:v>4.7929766616107372E-2</c:v>
                </c:pt>
                <c:pt idx="46">
                  <c:v>5.3324785118093132E-2</c:v>
                </c:pt>
                <c:pt idx="47">
                  <c:v>6.0714227955031674E-2</c:v>
                </c:pt>
                <c:pt idx="48">
                  <c:v>6.6448779056372587E-2</c:v>
                </c:pt>
                <c:pt idx="49">
                  <c:v>6.8218110642192187E-2</c:v>
                </c:pt>
                <c:pt idx="50">
                  <c:v>7.3341705348866526E-2</c:v>
                </c:pt>
                <c:pt idx="51">
                  <c:v>6.2961270326923113E-2</c:v>
                </c:pt>
                <c:pt idx="52">
                  <c:v>5.5281083616137039E-2</c:v>
                </c:pt>
                <c:pt idx="53">
                  <c:v>5.3609085065545514E-2</c:v>
                </c:pt>
                <c:pt idx="54">
                  <c:v>5.1589784583484288E-2</c:v>
                </c:pt>
                <c:pt idx="55">
                  <c:v>5.3402934943733271E-2</c:v>
                </c:pt>
                <c:pt idx="56">
                  <c:v>5.2837019589787815E-2</c:v>
                </c:pt>
              </c:numCache>
            </c:numRef>
          </c:val>
          <c:extLst>
            <c:ext xmlns:c16="http://schemas.microsoft.com/office/drawing/2014/chart" uri="{C3380CC4-5D6E-409C-BE32-E72D297353CC}">
              <c16:uniqueId val="{00000000-7408-194B-B7BE-5E753C26B125}"/>
            </c:ext>
          </c:extLst>
        </c:ser>
        <c:ser>
          <c:idx val="1"/>
          <c:order val="1"/>
          <c:spPr>
            <a:solidFill>
              <a:schemeClr val="accent1">
                <a:lumMod val="75000"/>
              </a:schemeClr>
            </a:solidFill>
            <a:ln>
              <a:solidFill>
                <a:schemeClr val="tx1"/>
              </a:solidFill>
            </a:ln>
            <a:effectLst/>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DataF24!$D$3:$D$59</c:f>
              <c:numCache>
                <c:formatCode>0.0%</c:formatCode>
                <c:ptCount val="57"/>
                <c:pt idx="0">
                  <c:v>5.9656336903572083E-2</c:v>
                </c:pt>
                <c:pt idx="1">
                  <c:v>6.0720555484294891E-2</c:v>
                </c:pt>
                <c:pt idx="2">
                  <c:v>6.17847740650177E-2</c:v>
                </c:pt>
                <c:pt idx="3">
                  <c:v>6.2408581376075745E-2</c:v>
                </c:pt>
                <c:pt idx="4">
                  <c:v>6.3032388687133789E-2</c:v>
                </c:pt>
                <c:pt idx="5">
                  <c:v>6.2726110219955444E-2</c:v>
                </c:pt>
                <c:pt idx="6">
                  <c:v>6.5551800653338432E-2</c:v>
                </c:pt>
                <c:pt idx="7">
                  <c:v>6.0447386931627989E-2</c:v>
                </c:pt>
                <c:pt idx="8">
                  <c:v>5.2837920258753002E-2</c:v>
                </c:pt>
                <c:pt idx="9">
                  <c:v>5.1072963717160746E-2</c:v>
                </c:pt>
                <c:pt idx="10">
                  <c:v>4.8627076954289805E-2</c:v>
                </c:pt>
                <c:pt idx="11">
                  <c:v>3.8697352703820798E-2</c:v>
                </c:pt>
                <c:pt idx="12">
                  <c:v>2.7725519164505386E-2</c:v>
                </c:pt>
                <c:pt idx="13">
                  <c:v>2.2719201519862509E-2</c:v>
                </c:pt>
                <c:pt idx="14">
                  <c:v>2.236817937338742E-2</c:v>
                </c:pt>
                <c:pt idx="15">
                  <c:v>2.0271525187403938E-2</c:v>
                </c:pt>
                <c:pt idx="16">
                  <c:v>1.8326652802057808E-2</c:v>
                </c:pt>
                <c:pt idx="17">
                  <c:v>1.9260881468653679E-2</c:v>
                </c:pt>
                <c:pt idx="18">
                  <c:v>2.0062722265720367E-2</c:v>
                </c:pt>
                <c:pt idx="19">
                  <c:v>1.9152157008647919E-2</c:v>
                </c:pt>
                <c:pt idx="20">
                  <c:v>2.2590318694710732E-2</c:v>
                </c:pt>
                <c:pt idx="21">
                  <c:v>2.386099100112915E-2</c:v>
                </c:pt>
                <c:pt idx="22">
                  <c:v>2.3449735715985298E-2</c:v>
                </c:pt>
                <c:pt idx="23">
                  <c:v>2.2694505751132965E-2</c:v>
                </c:pt>
                <c:pt idx="24">
                  <c:v>2.4191370233893394E-2</c:v>
                </c:pt>
                <c:pt idx="25">
                  <c:v>2.5580016896128654E-2</c:v>
                </c:pt>
                <c:pt idx="26">
                  <c:v>3.0373744666576385E-2</c:v>
                </c:pt>
                <c:pt idx="27">
                  <c:v>3.3822126686573029E-2</c:v>
                </c:pt>
                <c:pt idx="28">
                  <c:v>3.2367691397666931E-2</c:v>
                </c:pt>
                <c:pt idx="29">
                  <c:v>3.164331242442131E-2</c:v>
                </c:pt>
                <c:pt idx="30">
                  <c:v>3.9607107639312744E-2</c:v>
                </c:pt>
                <c:pt idx="31">
                  <c:v>4.1728004813194275E-2</c:v>
                </c:pt>
                <c:pt idx="32">
                  <c:v>4.4158194214105606E-2</c:v>
                </c:pt>
                <c:pt idx="33">
                  <c:v>4.7181453555822372E-2</c:v>
                </c:pt>
                <c:pt idx="34">
                  <c:v>5.4736480116844177E-2</c:v>
                </c:pt>
                <c:pt idx="35">
                  <c:v>6.1627350747585297E-2</c:v>
                </c:pt>
                <c:pt idx="36">
                  <c:v>7.1118541061878204E-2</c:v>
                </c:pt>
                <c:pt idx="37">
                  <c:v>7.7476374804973602E-2</c:v>
                </c:pt>
                <c:pt idx="38">
                  <c:v>8.1748791038990021E-2</c:v>
                </c:pt>
                <c:pt idx="39">
                  <c:v>6.9683387875556946E-2</c:v>
                </c:pt>
                <c:pt idx="40">
                  <c:v>5.6304346770048141E-2</c:v>
                </c:pt>
                <c:pt idx="41">
                  <c:v>5.5860601365566254E-2</c:v>
                </c:pt>
                <c:pt idx="42">
                  <c:v>5.8199513703584671E-2</c:v>
                </c:pt>
                <c:pt idx="43">
                  <c:v>5.6730948388576508E-2</c:v>
                </c:pt>
                <c:pt idx="44">
                  <c:v>6.2236327677965164E-2</c:v>
                </c:pt>
                <c:pt idx="45">
                  <c:v>6.8940617144107819E-2</c:v>
                </c:pt>
                <c:pt idx="46">
                  <c:v>6.1971753835678101E-2</c:v>
                </c:pt>
                <c:pt idx="47">
                  <c:v>4.9733750522136688E-2</c:v>
                </c:pt>
                <c:pt idx="48">
                  <c:v>5.9967320412397385E-2</c:v>
                </c:pt>
                <c:pt idx="49">
                  <c:v>6.5703734755516052E-2</c:v>
                </c:pt>
                <c:pt idx="50">
                  <c:v>6.6958948969841003E-2</c:v>
                </c:pt>
                <c:pt idx="51">
                  <c:v>7.3064111173152924E-2</c:v>
                </c:pt>
                <c:pt idx="52">
                  <c:v>7.9189933836460114E-2</c:v>
                </c:pt>
                <c:pt idx="53">
                  <c:v>8.2435369491577148E-2</c:v>
                </c:pt>
                <c:pt idx="54">
                  <c:v>8.1153184175491333E-2</c:v>
                </c:pt>
                <c:pt idx="55">
                  <c:v>8.1318303942680359E-2</c:v>
                </c:pt>
                <c:pt idx="56">
                  <c:v>8.0984979867935181E-2</c:v>
                </c:pt>
              </c:numCache>
            </c:numRef>
          </c:val>
          <c:extLst>
            <c:ext xmlns:c16="http://schemas.microsoft.com/office/drawing/2014/chart" uri="{C3380CC4-5D6E-409C-BE32-E72D297353CC}">
              <c16:uniqueId val="{00000002-7408-194B-B7BE-5E753C26B125}"/>
            </c:ext>
          </c:extLst>
        </c:ser>
        <c:ser>
          <c:idx val="2"/>
          <c:order val="2"/>
          <c:spPr>
            <a:solidFill>
              <a:schemeClr val="bg1">
                <a:lumMod val="75000"/>
              </a:schemeClr>
            </a:solidFill>
            <a:ln w="12700">
              <a:solidFill>
                <a:schemeClr val="tx1"/>
              </a:solidFill>
            </a:ln>
            <a:effectLst/>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DataF24!$F$3:$F$59</c:f>
              <c:numCache>
                <c:formatCode>0.0%</c:formatCode>
                <c:ptCount val="57"/>
                <c:pt idx="0">
                  <c:v>4.8795551992952824E-3</c:v>
                </c:pt>
                <c:pt idx="1">
                  <c:v>5.0686066970229149E-3</c:v>
                </c:pt>
                <c:pt idx="2">
                  <c:v>5.2576581947505474E-3</c:v>
                </c:pt>
                <c:pt idx="3">
                  <c:v>5.9636291116476059E-3</c:v>
                </c:pt>
                <c:pt idx="4">
                  <c:v>6.6696000285446644E-3</c:v>
                </c:pt>
                <c:pt idx="5">
                  <c:v>7.1142524247989058E-3</c:v>
                </c:pt>
                <c:pt idx="6">
                  <c:v>6.8908821267541498E-3</c:v>
                </c:pt>
                <c:pt idx="7">
                  <c:v>6.715443181747105E-3</c:v>
                </c:pt>
                <c:pt idx="8">
                  <c:v>7.6505546949192649E-3</c:v>
                </c:pt>
                <c:pt idx="9">
                  <c:v>8.7170183082889707E-3</c:v>
                </c:pt>
                <c:pt idx="10">
                  <c:v>8.9423689381646909E-3</c:v>
                </c:pt>
                <c:pt idx="11">
                  <c:v>9.6976150606167266E-3</c:v>
                </c:pt>
                <c:pt idx="12">
                  <c:v>1.0840296485376655E-2</c:v>
                </c:pt>
                <c:pt idx="13">
                  <c:v>1.1202409332829788E-2</c:v>
                </c:pt>
                <c:pt idx="14">
                  <c:v>1.0420171876956541E-2</c:v>
                </c:pt>
                <c:pt idx="15">
                  <c:v>1.0526638328460236E-2</c:v>
                </c:pt>
                <c:pt idx="16">
                  <c:v>1.176222689435566E-2</c:v>
                </c:pt>
                <c:pt idx="17">
                  <c:v>1.4233192428946495E-2</c:v>
                </c:pt>
                <c:pt idx="18">
                  <c:v>1.3962641358375549E-2</c:v>
                </c:pt>
                <c:pt idx="19">
                  <c:v>1.3782883994281292E-2</c:v>
                </c:pt>
                <c:pt idx="20">
                  <c:v>1.5226160176098347E-2</c:v>
                </c:pt>
                <c:pt idx="21">
                  <c:v>1.3619334436953068E-2</c:v>
                </c:pt>
                <c:pt idx="22">
                  <c:v>1.3191085308790207E-2</c:v>
                </c:pt>
                <c:pt idx="23">
                  <c:v>1.1611253954470158E-2</c:v>
                </c:pt>
                <c:pt idx="24">
                  <c:v>9.6205361187458038E-3</c:v>
                </c:pt>
                <c:pt idx="25">
                  <c:v>1.1044513434171677E-2</c:v>
                </c:pt>
                <c:pt idx="26">
                  <c:v>1.2197750620543957E-2</c:v>
                </c:pt>
                <c:pt idx="27">
                  <c:v>1.1058866046369076E-2</c:v>
                </c:pt>
                <c:pt idx="28">
                  <c:v>1.1063671670854092E-2</c:v>
                </c:pt>
                <c:pt idx="29">
                  <c:v>1.0526088997721672E-2</c:v>
                </c:pt>
                <c:pt idx="30">
                  <c:v>9.8470207303762436E-3</c:v>
                </c:pt>
                <c:pt idx="31">
                  <c:v>9.7358729690313339E-3</c:v>
                </c:pt>
                <c:pt idx="32">
                  <c:v>9.8029812797904015E-3</c:v>
                </c:pt>
                <c:pt idx="33">
                  <c:v>1.0607939213514328E-2</c:v>
                </c:pt>
                <c:pt idx="34">
                  <c:v>1.0898514650762081E-2</c:v>
                </c:pt>
                <c:pt idx="35">
                  <c:v>1.139514334499836E-2</c:v>
                </c:pt>
                <c:pt idx="36">
                  <c:v>1.1231343261897564E-2</c:v>
                </c:pt>
                <c:pt idx="37">
                  <c:v>1.140632014721632E-2</c:v>
                </c:pt>
                <c:pt idx="38">
                  <c:v>1.2076305225491524E-2</c:v>
                </c:pt>
                <c:pt idx="39">
                  <c:v>1.4396463520824909E-2</c:v>
                </c:pt>
                <c:pt idx="40">
                  <c:v>1.4883748255670071E-2</c:v>
                </c:pt>
                <c:pt idx="41">
                  <c:v>1.5807131305336952E-2</c:v>
                </c:pt>
                <c:pt idx="42">
                  <c:v>1.5275919809937477E-2</c:v>
                </c:pt>
                <c:pt idx="43">
                  <c:v>1.8223309889435768E-2</c:v>
                </c:pt>
                <c:pt idx="44">
                  <c:v>2.0997002720832825E-2</c:v>
                </c:pt>
                <c:pt idx="45">
                  <c:v>2.387721836566925E-2</c:v>
                </c:pt>
                <c:pt idx="46">
                  <c:v>2.8308579698204994E-2</c:v>
                </c:pt>
                <c:pt idx="47">
                  <c:v>2.4875206872820854E-2</c:v>
                </c:pt>
                <c:pt idx="48">
                  <c:v>1.9057197496294975E-2</c:v>
                </c:pt>
                <c:pt idx="49">
                  <c:v>1.6720863059163094E-2</c:v>
                </c:pt>
                <c:pt idx="50">
                  <c:v>1.9220719113945961E-2</c:v>
                </c:pt>
                <c:pt idx="51">
                  <c:v>1.8072269856929779E-2</c:v>
                </c:pt>
                <c:pt idx="52">
                  <c:v>1.93309485912323E-2</c:v>
                </c:pt>
                <c:pt idx="53">
                  <c:v>1.9739789888262749E-2</c:v>
                </c:pt>
                <c:pt idx="54">
                  <c:v>2.0261766389012337E-2</c:v>
                </c:pt>
                <c:pt idx="55">
                  <c:v>2.2310342639684677E-2</c:v>
                </c:pt>
                <c:pt idx="56">
                  <c:v>2.18215212225914E-2</c:v>
                </c:pt>
              </c:numCache>
            </c:numRef>
          </c:val>
          <c:extLst>
            <c:ext xmlns:c16="http://schemas.microsoft.com/office/drawing/2014/chart" uri="{C3380CC4-5D6E-409C-BE32-E72D297353CC}">
              <c16:uniqueId val="{00000001-7408-194B-B7BE-5E753C26B125}"/>
            </c:ext>
          </c:extLst>
        </c:ser>
        <c:ser>
          <c:idx val="4"/>
          <c:order val="3"/>
          <c:spPr>
            <a:solidFill>
              <a:schemeClr val="accent1">
                <a:lumMod val="60000"/>
                <a:lumOff val="40000"/>
              </a:schemeClr>
            </a:solidFill>
            <a:ln>
              <a:solidFill>
                <a:schemeClr val="tx1"/>
              </a:solidFill>
            </a:ln>
          </c:spPr>
          <c:cat>
            <c:numRef>
              <c:f>DataF24!$A$3:$A$59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DataF24!$E$3:$E$59</c:f>
              <c:numCache>
                <c:formatCode>0.0%</c:formatCode>
                <c:ptCount val="57"/>
                <c:pt idx="0">
                  <c:v>1.3890409783925861E-2</c:v>
                </c:pt>
                <c:pt idx="1">
                  <c:v>1.2218470215884736E-2</c:v>
                </c:pt>
                <c:pt idx="2">
                  <c:v>1.054653064784361E-2</c:v>
                </c:pt>
                <c:pt idx="3">
                  <c:v>1.1086200644058408E-2</c:v>
                </c:pt>
                <c:pt idx="4">
                  <c:v>1.1625870640273206E-2</c:v>
                </c:pt>
                <c:pt idx="5">
                  <c:v>1.1594516396144172E-2</c:v>
                </c:pt>
                <c:pt idx="6">
                  <c:v>1.193006455196155E-2</c:v>
                </c:pt>
                <c:pt idx="7">
                  <c:v>1.2260196983106653E-2</c:v>
                </c:pt>
                <c:pt idx="8">
                  <c:v>1.3694272708960398E-2</c:v>
                </c:pt>
                <c:pt idx="9">
                  <c:v>1.362506297969901E-2</c:v>
                </c:pt>
                <c:pt idx="10">
                  <c:v>1.4068228314354059E-2</c:v>
                </c:pt>
                <c:pt idx="11">
                  <c:v>1.5726710692852031E-2</c:v>
                </c:pt>
                <c:pt idx="12">
                  <c:v>1.9113906919633328E-2</c:v>
                </c:pt>
                <c:pt idx="13">
                  <c:v>2.0899981623725805E-2</c:v>
                </c:pt>
                <c:pt idx="14">
                  <c:v>2.0308244343957824E-2</c:v>
                </c:pt>
                <c:pt idx="15">
                  <c:v>2.1812876478156298E-2</c:v>
                </c:pt>
                <c:pt idx="16">
                  <c:v>2.2516267671329492E-2</c:v>
                </c:pt>
                <c:pt idx="17">
                  <c:v>2.4352048349101096E-2</c:v>
                </c:pt>
                <c:pt idx="18">
                  <c:v>2.5524446304189041E-2</c:v>
                </c:pt>
                <c:pt idx="19">
                  <c:v>3.1429463066160679E-2</c:v>
                </c:pt>
                <c:pt idx="20">
                  <c:v>3.1094991514692083E-2</c:v>
                </c:pt>
                <c:pt idx="21">
                  <c:v>3.0531904863892123E-2</c:v>
                </c:pt>
                <c:pt idx="22">
                  <c:v>2.9790205124299973E-2</c:v>
                </c:pt>
                <c:pt idx="23">
                  <c:v>3.2188482233323157E-2</c:v>
                </c:pt>
                <c:pt idx="24">
                  <c:v>3.2025791180785745E-2</c:v>
                </c:pt>
                <c:pt idx="25">
                  <c:v>3.0447435274254531E-2</c:v>
                </c:pt>
                <c:pt idx="26">
                  <c:v>3.0902593047358096E-2</c:v>
                </c:pt>
                <c:pt idx="27">
                  <c:v>3.0113194137811661E-2</c:v>
                </c:pt>
                <c:pt idx="28">
                  <c:v>2.8963733755517751E-2</c:v>
                </c:pt>
                <c:pt idx="29">
                  <c:v>2.7821235766168684E-2</c:v>
                </c:pt>
                <c:pt idx="30">
                  <c:v>2.6908558036666363E-2</c:v>
                </c:pt>
                <c:pt idx="31">
                  <c:v>2.5277324602939188E-2</c:v>
                </c:pt>
                <c:pt idx="32">
                  <c:v>2.2735618520528078E-2</c:v>
                </c:pt>
                <c:pt idx="33">
                  <c:v>2.2162195993587375E-2</c:v>
                </c:pt>
                <c:pt idx="34">
                  <c:v>2.0574496360495687E-2</c:v>
                </c:pt>
                <c:pt idx="35">
                  <c:v>1.9348578527569771E-2</c:v>
                </c:pt>
                <c:pt idx="36">
                  <c:v>1.8588332692161202E-2</c:v>
                </c:pt>
                <c:pt idx="37">
                  <c:v>1.7195725115016103E-2</c:v>
                </c:pt>
                <c:pt idx="38">
                  <c:v>1.8082353053614497E-2</c:v>
                </c:pt>
                <c:pt idx="39">
                  <c:v>2.1442601690068841E-2</c:v>
                </c:pt>
                <c:pt idx="40">
                  <c:v>2.4034072645008564E-2</c:v>
                </c:pt>
                <c:pt idx="41">
                  <c:v>2.6177631691098213E-2</c:v>
                </c:pt>
                <c:pt idx="42">
                  <c:v>2.6594594353809953E-2</c:v>
                </c:pt>
                <c:pt idx="43">
                  <c:v>2.7231771033257246E-2</c:v>
                </c:pt>
                <c:pt idx="44">
                  <c:v>2.697966480627656E-2</c:v>
                </c:pt>
                <c:pt idx="45">
                  <c:v>2.1412317175418139E-2</c:v>
                </c:pt>
                <c:pt idx="46">
                  <c:v>2.203262085095048E-2</c:v>
                </c:pt>
                <c:pt idx="47">
                  <c:v>1.9083754159510136E-2</c:v>
                </c:pt>
                <c:pt idx="48">
                  <c:v>1.5908768167719245E-2</c:v>
                </c:pt>
                <c:pt idx="49">
                  <c:v>1.9500043010339141E-2</c:v>
                </c:pt>
                <c:pt idx="50">
                  <c:v>1.7913085874170065E-2</c:v>
                </c:pt>
                <c:pt idx="51">
                  <c:v>2.2299570497125387E-2</c:v>
                </c:pt>
                <c:pt idx="52">
                  <c:v>2.4492196971550584E-2</c:v>
                </c:pt>
                <c:pt idx="53">
                  <c:v>2.4587169755250216E-2</c:v>
                </c:pt>
                <c:pt idx="54">
                  <c:v>2.5192775530740619E-2</c:v>
                </c:pt>
                <c:pt idx="55">
                  <c:v>1.8324283882975578E-2</c:v>
                </c:pt>
                <c:pt idx="56">
                  <c:v>1.8239695811644197E-2</c:v>
                </c:pt>
              </c:numCache>
            </c:numRef>
          </c:val>
          <c:extLst>
            <c:ext xmlns:c16="http://schemas.microsoft.com/office/drawing/2014/chart" uri="{C3380CC4-5D6E-409C-BE32-E72D297353CC}">
              <c16:uniqueId val="{00000000-EFC3-D840-9D82-34272993249D}"/>
            </c:ext>
          </c:extLst>
        </c:ser>
        <c:ser>
          <c:idx val="3"/>
          <c:order val="4"/>
          <c:spPr>
            <a:solidFill>
              <a:schemeClr val="accent1">
                <a:lumMod val="20000"/>
                <a:lumOff val="80000"/>
              </a:schemeClr>
            </a:solidFill>
            <a:ln>
              <a:solidFill>
                <a:schemeClr val="tx1"/>
              </a:solidFill>
            </a:ln>
          </c:spPr>
          <c:val>
            <c:numRef>
              <c:f>DataF24!$G$3:$G$59</c:f>
              <c:numCache>
                <c:formatCode>0.0%</c:formatCode>
                <c:ptCount val="57"/>
                <c:pt idx="0">
                  <c:v>2.5341867003589869E-3</c:v>
                </c:pt>
                <c:pt idx="1">
                  <c:v>2.6239879662171006E-3</c:v>
                </c:pt>
                <c:pt idx="2">
                  <c:v>2.7137892320752144E-3</c:v>
                </c:pt>
                <c:pt idx="3">
                  <c:v>2.331941737793386E-3</c:v>
                </c:pt>
                <c:pt idx="4">
                  <c:v>1.9500942435115576E-3</c:v>
                </c:pt>
                <c:pt idx="5">
                  <c:v>2.0976646337658167E-3</c:v>
                </c:pt>
                <c:pt idx="6">
                  <c:v>2.2536227770615369E-3</c:v>
                </c:pt>
                <c:pt idx="7">
                  <c:v>1.8167189336963929E-3</c:v>
                </c:pt>
                <c:pt idx="8">
                  <c:v>1.4856125872029224E-3</c:v>
                </c:pt>
                <c:pt idx="9">
                  <c:v>1.2709922143585572E-3</c:v>
                </c:pt>
                <c:pt idx="10">
                  <c:v>1.1760672201717171E-3</c:v>
                </c:pt>
                <c:pt idx="11">
                  <c:v>1.054269989168688E-3</c:v>
                </c:pt>
                <c:pt idx="12">
                  <c:v>1.189403097647812E-3</c:v>
                </c:pt>
                <c:pt idx="13">
                  <c:v>1.5048098084609052E-3</c:v>
                </c:pt>
                <c:pt idx="14">
                  <c:v>1.0583831995050197E-3</c:v>
                </c:pt>
                <c:pt idx="15">
                  <c:v>9.3962346602405322E-4</c:v>
                </c:pt>
                <c:pt idx="16">
                  <c:v>8.5788686160973016E-4</c:v>
                </c:pt>
                <c:pt idx="17">
                  <c:v>9.5283146947622299E-4</c:v>
                </c:pt>
                <c:pt idx="18">
                  <c:v>1.0968450224027038E-3</c:v>
                </c:pt>
                <c:pt idx="19">
                  <c:v>1.256421091966331E-3</c:v>
                </c:pt>
                <c:pt idx="20">
                  <c:v>2.5177018251270056E-3</c:v>
                </c:pt>
                <c:pt idx="21">
                  <c:v>2.5612420868128538E-3</c:v>
                </c:pt>
                <c:pt idx="22">
                  <c:v>3.1107601244002581E-3</c:v>
                </c:pt>
                <c:pt idx="23">
                  <c:v>3.5719773732125759E-3</c:v>
                </c:pt>
                <c:pt idx="24">
                  <c:v>3.1590901780873537E-3</c:v>
                </c:pt>
                <c:pt idx="25">
                  <c:v>4.7202436253428459E-3</c:v>
                </c:pt>
                <c:pt idx="26">
                  <c:v>7.593491580337286E-3</c:v>
                </c:pt>
                <c:pt idx="27">
                  <c:v>6.8096499890089035E-3</c:v>
                </c:pt>
                <c:pt idx="28">
                  <c:v>7.6975813135504723E-3</c:v>
                </c:pt>
                <c:pt idx="29">
                  <c:v>5.6138015352189541E-3</c:v>
                </c:pt>
                <c:pt idx="30">
                  <c:v>6.8634566850960255E-3</c:v>
                </c:pt>
                <c:pt idx="31">
                  <c:v>6.8644457496702671E-3</c:v>
                </c:pt>
                <c:pt idx="32">
                  <c:v>5.59967290610075E-3</c:v>
                </c:pt>
                <c:pt idx="33">
                  <c:v>6.2075024470686913E-3</c:v>
                </c:pt>
                <c:pt idx="34">
                  <c:v>6.903680507093668E-3</c:v>
                </c:pt>
                <c:pt idx="35">
                  <c:v>9.6980500966310501E-3</c:v>
                </c:pt>
                <c:pt idx="36">
                  <c:v>8.2452110946178436E-3</c:v>
                </c:pt>
                <c:pt idx="37">
                  <c:v>9.7862724214792252E-3</c:v>
                </c:pt>
                <c:pt idx="38">
                  <c:v>1.0256200097501278E-2</c:v>
                </c:pt>
                <c:pt idx="39">
                  <c:v>7.8969597816467285E-3</c:v>
                </c:pt>
                <c:pt idx="40">
                  <c:v>6.2027685344219208E-3</c:v>
                </c:pt>
                <c:pt idx="41">
                  <c:v>5.8302325196564198E-3</c:v>
                </c:pt>
                <c:pt idx="42">
                  <c:v>5.9836688451468945E-3</c:v>
                </c:pt>
                <c:pt idx="43">
                  <c:v>6.5961130894720554E-3</c:v>
                </c:pt>
                <c:pt idx="44">
                  <c:v>6.3242353498935699E-3</c:v>
                </c:pt>
                <c:pt idx="45">
                  <c:v>6.6657843999564648E-3</c:v>
                </c:pt>
                <c:pt idx="46">
                  <c:v>6.6881980746984482E-3</c:v>
                </c:pt>
                <c:pt idx="47">
                  <c:v>6.7377272062003613E-3</c:v>
                </c:pt>
                <c:pt idx="48">
                  <c:v>8.6775543168187141E-3</c:v>
                </c:pt>
                <c:pt idx="49">
                  <c:v>8.9539336040616035E-3</c:v>
                </c:pt>
                <c:pt idx="50">
                  <c:v>1.0734978131949902E-2</c:v>
                </c:pt>
                <c:pt idx="51">
                  <c:v>6.8361568264663219E-3</c:v>
                </c:pt>
                <c:pt idx="52">
                  <c:v>6.5480186603963375E-3</c:v>
                </c:pt>
                <c:pt idx="53">
                  <c:v>6.4001563005149364E-3</c:v>
                </c:pt>
                <c:pt idx="54">
                  <c:v>6.0079428367316723E-3</c:v>
                </c:pt>
                <c:pt idx="55">
                  <c:v>8.1168357282876968E-3</c:v>
                </c:pt>
                <c:pt idx="56">
                  <c:v>7.7544413506984711E-3</c:v>
                </c:pt>
              </c:numCache>
            </c:numRef>
          </c:val>
          <c:extLst>
            <c:ext xmlns:c16="http://schemas.microsoft.com/office/drawing/2014/chart" uri="{C3380CC4-5D6E-409C-BE32-E72D297353CC}">
              <c16:uniqueId val="{00000001-EFC3-D840-9D82-34272993249D}"/>
            </c:ext>
          </c:extLst>
        </c:ser>
        <c:dLbls>
          <c:showLegendKey val="0"/>
          <c:showVal val="0"/>
          <c:showCatName val="0"/>
          <c:showSerName val="0"/>
          <c:showPercent val="0"/>
          <c:showBubbleSize val="0"/>
        </c:dLbls>
        <c:axId val="-2109366872"/>
        <c:axId val="-2109363912"/>
      </c:areaChart>
      <c:catAx>
        <c:axId val="-2109366872"/>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109363912"/>
        <c:crosses val="autoZero"/>
        <c:auto val="1"/>
        <c:lblAlgn val="ctr"/>
        <c:lblOffset val="100"/>
        <c:tickLblSkip val="4"/>
        <c:tickMarkSkip val="4"/>
        <c:noMultiLvlLbl val="0"/>
      </c:catAx>
      <c:valAx>
        <c:axId val="-2109363912"/>
        <c:scaling>
          <c:orientation val="minMax"/>
          <c:max val="0.2"/>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household wealth</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109366872"/>
        <c:crosses val="autoZero"/>
        <c:crossBetween val="midCat"/>
      </c:valAx>
    </c:plotArea>
    <c:plotVisOnly val="1"/>
    <c:dispBlanksAs val="zero"/>
    <c:showDLblsOverMax val="0"/>
  </c:chart>
  <c:spPr>
    <a:ln>
      <a:noFill/>
    </a:ln>
  </c:sp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900"/>
              <a:t>Share of fixed-income</a:t>
            </a:r>
            <a:r>
              <a:rPr lang="fr-FR" sz="1900" baseline="0"/>
              <a:t> claims in the wealth of the top 1%</a:t>
            </a:r>
            <a:endParaRPr lang="fr-FR" sz="1900"/>
          </a:p>
        </c:rich>
      </c:tx>
      <c:layout>
        <c:manualLayout>
          <c:xMode val="edge"/>
          <c:yMode val="edge"/>
          <c:x val="0.168773170020414"/>
          <c:y val="2.7722024942960501E-4"/>
        </c:manualLayout>
      </c:layout>
      <c:overlay val="0"/>
    </c:title>
    <c:autoTitleDeleted val="0"/>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spPr>
            <a:ln w="25400">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DataF25!$A$4:$A$34</c:f>
              <c:numCache>
                <c:formatCode>General</c:formatCode>
                <c:ptCount val="31"/>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numCache>
            </c:numRef>
          </c:cat>
          <c:val>
            <c:numRef>
              <c:f>DataF25!$B$4:$B$31</c:f>
              <c:numCache>
                <c:formatCode>0.0%</c:formatCode>
                <c:ptCount val="28"/>
                <c:pt idx="0">
                  <c:v>0.30425311729817234</c:v>
                </c:pt>
                <c:pt idx="1">
                  <c:v>0.34173656216177362</c:v>
                </c:pt>
                <c:pt idx="2">
                  <c:v>0.31960680350920673</c:v>
                </c:pt>
                <c:pt idx="3">
                  <c:v>0.28351591332171439</c:v>
                </c:pt>
                <c:pt idx="4">
                  <c:v>0.29472374147003799</c:v>
                </c:pt>
                <c:pt idx="5">
                  <c:v>0.30555791787328607</c:v>
                </c:pt>
                <c:pt idx="6">
                  <c:v>0.29506950703053975</c:v>
                </c:pt>
                <c:pt idx="7">
                  <c:v>0.28602028224440118</c:v>
                </c:pt>
                <c:pt idx="8">
                  <c:v>0.24589302039809502</c:v>
                </c:pt>
                <c:pt idx="9">
                  <c:v>0.26699814702911479</c:v>
                </c:pt>
                <c:pt idx="10">
                  <c:v>0.20960607381751875</c:v>
                </c:pt>
                <c:pt idx="11">
                  <c:v>0.18705919936097742</c:v>
                </c:pt>
                <c:pt idx="12">
                  <c:v>0.26579246477057461</c:v>
                </c:pt>
                <c:pt idx="13">
                  <c:v>0.28862006660204931</c:v>
                </c:pt>
                <c:pt idx="14">
                  <c:v>0.25229046790601573</c:v>
                </c:pt>
                <c:pt idx="15">
                  <c:v>0.24592297186726322</c:v>
                </c:pt>
                <c:pt idx="16">
                  <c:v>0.22661976621674784</c:v>
                </c:pt>
                <c:pt idx="17">
                  <c:v>0.21615855859497235</c:v>
                </c:pt>
                <c:pt idx="18">
                  <c:v>0.21818536042494735</c:v>
                </c:pt>
                <c:pt idx="19">
                  <c:v>0.30587537719664187</c:v>
                </c:pt>
                <c:pt idx="20">
                  <c:v>0.33697698502503021</c:v>
                </c:pt>
                <c:pt idx="21">
                  <c:v>0.32712306837216693</c:v>
                </c:pt>
                <c:pt idx="22">
                  <c:v>0.35366361146520348</c:v>
                </c:pt>
                <c:pt idx="23">
                  <c:v>0.32982993097151386</c:v>
                </c:pt>
                <c:pt idx="24">
                  <c:v>0.28323895208814914</c:v>
                </c:pt>
                <c:pt idx="25">
                  <c:v>0.2553999516763506</c:v>
                </c:pt>
                <c:pt idx="26">
                  <c:v>0.25772690692128369</c:v>
                </c:pt>
                <c:pt idx="27">
                  <c:v>0.24531257227202885</c:v>
                </c:pt>
              </c:numCache>
            </c:numRef>
          </c:val>
          <c:smooth val="0"/>
          <c:extLst>
            <c:ext xmlns:c16="http://schemas.microsoft.com/office/drawing/2014/chart" uri="{C3380CC4-5D6E-409C-BE32-E72D297353CC}">
              <c16:uniqueId val="{00000000-7582-B541-A07A-62C64C21FF47}"/>
            </c:ext>
          </c:extLst>
        </c:ser>
        <c:ser>
          <c:idx val="2"/>
          <c:order val="1"/>
          <c:spPr>
            <a:ln w="15875">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DataF25!$A$4:$A$34</c:f>
              <c:numCache>
                <c:formatCode>General</c:formatCode>
                <c:ptCount val="31"/>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numCache>
            </c:numRef>
          </c:cat>
          <c:val>
            <c:numRef>
              <c:f>DataF25!$C$4:$C$31</c:f>
              <c:numCache>
                <c:formatCode>0.0%</c:formatCode>
                <c:ptCount val="28"/>
                <c:pt idx="0">
                  <c:v>0.30659730960117954</c:v>
                </c:pt>
                <c:pt idx="1">
                  <c:v>0.31174212151792646</c:v>
                </c:pt>
                <c:pt idx="2">
                  <c:v>0.31983830249658501</c:v>
                </c:pt>
                <c:pt idx="3">
                  <c:v>0.30283743414359571</c:v>
                </c:pt>
                <c:pt idx="4">
                  <c:v>0.30045636239193685</c:v>
                </c:pt>
                <c:pt idx="5">
                  <c:v>0.30497411142305952</c:v>
                </c:pt>
                <c:pt idx="6">
                  <c:v>0.29157554295316823</c:v>
                </c:pt>
                <c:pt idx="7">
                  <c:v>0.27769729221408679</c:v>
                </c:pt>
                <c:pt idx="8">
                  <c:v>0.26042959213882366</c:v>
                </c:pt>
                <c:pt idx="9">
                  <c:v>0.2476912206256863</c:v>
                </c:pt>
                <c:pt idx="10">
                  <c:v>0.22596844110752243</c:v>
                </c:pt>
                <c:pt idx="11">
                  <c:v>0.22237709245939169</c:v>
                </c:pt>
                <c:pt idx="12">
                  <c:v>0.252301353872738</c:v>
                </c:pt>
                <c:pt idx="13">
                  <c:v>0.2980444984321956</c:v>
                </c:pt>
                <c:pt idx="14">
                  <c:v>0.28277461324382153</c:v>
                </c:pt>
                <c:pt idx="15">
                  <c:v>0.26938154836848593</c:v>
                </c:pt>
                <c:pt idx="16">
                  <c:v>0.25647316793156977</c:v>
                </c:pt>
                <c:pt idx="17">
                  <c:v>0.23332836647697699</c:v>
                </c:pt>
                <c:pt idx="18">
                  <c:v>0.24392609598685994</c:v>
                </c:pt>
                <c:pt idx="19">
                  <c:v>0.27355236480491241</c:v>
                </c:pt>
                <c:pt idx="20">
                  <c:v>0.33882254786141125</c:v>
                </c:pt>
                <c:pt idx="21">
                  <c:v>0.34491809715522082</c:v>
                </c:pt>
                <c:pt idx="22">
                  <c:v>0.35166836444688016</c:v>
                </c:pt>
                <c:pt idx="23">
                  <c:v>0.35669027902302242</c:v>
                </c:pt>
                <c:pt idx="24">
                  <c:v>0.31459363998767342</c:v>
                </c:pt>
                <c:pt idx="25">
                  <c:v>0.27653729015443401</c:v>
                </c:pt>
                <c:pt idx="26">
                  <c:v>0.26545990480107923</c:v>
                </c:pt>
                <c:pt idx="27">
                  <c:v>0.25737614786490837</c:v>
                </c:pt>
              </c:numCache>
            </c:numRef>
          </c:val>
          <c:smooth val="0"/>
          <c:extLst>
            <c:ext xmlns:c16="http://schemas.microsoft.com/office/drawing/2014/chart" uri="{C3380CC4-5D6E-409C-BE32-E72D297353CC}">
              <c16:uniqueId val="{00000001-7582-B541-A07A-62C64C21FF47}"/>
            </c:ext>
          </c:extLst>
        </c:ser>
        <c:dLbls>
          <c:showLegendKey val="0"/>
          <c:showVal val="0"/>
          <c:showCatName val="0"/>
          <c:showSerName val="0"/>
          <c:showPercent val="0"/>
          <c:showBubbleSize val="0"/>
        </c:dLbls>
        <c:marker val="1"/>
        <c:smooth val="0"/>
        <c:axId val="-2109154664"/>
        <c:axId val="-2109149320"/>
      </c:lineChart>
      <c:catAx>
        <c:axId val="-210915466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09149320"/>
        <c:crosses val="autoZero"/>
        <c:auto val="1"/>
        <c:lblAlgn val="ctr"/>
        <c:lblOffset val="100"/>
        <c:tickLblSkip val="3"/>
        <c:tickMarkSkip val="3"/>
        <c:noMultiLvlLbl val="0"/>
      </c:catAx>
      <c:valAx>
        <c:axId val="-2109149320"/>
        <c:scaling>
          <c:orientation val="minMax"/>
          <c:max val="0.4"/>
          <c:min val="0"/>
        </c:scaling>
        <c:delete val="0"/>
        <c:axPos val="l"/>
        <c:numFmt formatCode="0%" sourceLinked="0"/>
        <c:majorTickMark val="none"/>
        <c:minorTickMark val="none"/>
        <c:tickLblPos val="nextTo"/>
        <c:crossAx val="-2109154664"/>
        <c:crosses val="autoZero"/>
        <c:crossBetween val="between"/>
        <c:majorUnit val="0.1"/>
      </c:valAx>
    </c:plotArea>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t>Top 1% wealth share</a:t>
            </a:r>
          </a:p>
        </c:rich>
      </c:tx>
      <c:layout>
        <c:manualLayout>
          <c:xMode val="edge"/>
          <c:yMode val="edge"/>
          <c:x val="0.46661059937053995"/>
          <c:y val="2.0202020202020202E-3"/>
        </c:manualLayout>
      </c:layout>
      <c:overlay val="0"/>
    </c:title>
    <c:autoTitleDeleted val="0"/>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spPr>
            <a:ln w="25400">
              <a:solidFill>
                <a:schemeClr val="tx1"/>
              </a:solidFill>
            </a:ln>
            <a:effectLst/>
          </c:spPr>
          <c:marker>
            <c:symbol val="circle"/>
            <c:size val="10"/>
            <c:spPr>
              <a:solidFill>
                <a:schemeClr val="bg1"/>
              </a:solidFill>
              <a:ln>
                <a:solidFill>
                  <a:schemeClr val="tx1"/>
                </a:solidFill>
              </a:ln>
              <a:effectLst/>
            </c:spPr>
          </c:marker>
          <c:cat>
            <c:numRef>
              <c:f>DataF26!$A$3:$A$113</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DataF26!$B$3:$B$113</c:f>
              <c:numCache>
                <c:formatCode>0.0%</c:formatCode>
                <c:ptCount val="111"/>
                <c:pt idx="7">
                  <c:v>0.42002252595228762</c:v>
                </c:pt>
                <c:pt idx="8">
                  <c:v>0.38428180176707133</c:v>
                </c:pt>
                <c:pt idx="9">
                  <c:v>0.41273285825754852</c:v>
                </c:pt>
                <c:pt idx="10">
                  <c:v>0.36962676176263037</c:v>
                </c:pt>
                <c:pt idx="11">
                  <c:v>0.38127348395280641</c:v>
                </c:pt>
                <c:pt idx="12">
                  <c:v>0.41117208237051228</c:v>
                </c:pt>
                <c:pt idx="13">
                  <c:v>0.36560377201322913</c:v>
                </c:pt>
                <c:pt idx="14">
                  <c:v>0.38611704682948456</c:v>
                </c:pt>
                <c:pt idx="15">
                  <c:v>0.41887107550638025</c:v>
                </c:pt>
                <c:pt idx="16">
                  <c:v>0.4349871285393957</c:v>
                </c:pt>
                <c:pt idx="17">
                  <c:v>0.4586619984279266</c:v>
                </c:pt>
                <c:pt idx="18">
                  <c:v>0.48554156276636545</c:v>
                </c:pt>
                <c:pt idx="19">
                  <c:v>0.48674010218086</c:v>
                </c:pt>
                <c:pt idx="20">
                  <c:v>0.4417206464500808</c:v>
                </c:pt>
                <c:pt idx="21">
                  <c:v>0.3960550741465298</c:v>
                </c:pt>
                <c:pt idx="22">
                  <c:v>0.39382433242370374</c:v>
                </c:pt>
                <c:pt idx="23">
                  <c:v>0.41496533201206104</c:v>
                </c:pt>
                <c:pt idx="24">
                  <c:v>0.42127010689601074</c:v>
                </c:pt>
                <c:pt idx="25">
                  <c:v>0.41536893517858098</c:v>
                </c:pt>
                <c:pt idx="26">
                  <c:v>0.4396392991084524</c:v>
                </c:pt>
                <c:pt idx="27">
                  <c:v>0.44727927411000784</c:v>
                </c:pt>
                <c:pt idx="28">
                  <c:v>0.40848253552912511</c:v>
                </c:pt>
                <c:pt idx="29">
                  <c:v>0.41895493637990067</c:v>
                </c:pt>
                <c:pt idx="30">
                  <c:v>0.38975247690370968</c:v>
                </c:pt>
                <c:pt idx="31">
                  <c:v>0.3588123198610359</c:v>
                </c:pt>
                <c:pt idx="32">
                  <c:v>0.35384813282001315</c:v>
                </c:pt>
                <c:pt idx="33">
                  <c:v>0.35541994737456994</c:v>
                </c:pt>
                <c:pt idx="34">
                  <c:v>0.32853198424037883</c:v>
                </c:pt>
                <c:pt idx="35">
                  <c:v>0.33005797475398835</c:v>
                </c:pt>
                <c:pt idx="36">
                  <c:v>0.30885925028505656</c:v>
                </c:pt>
                <c:pt idx="37">
                  <c:v>0.29751192396326431</c:v>
                </c:pt>
                <c:pt idx="38">
                  <c:v>0.29200154726628536</c:v>
                </c:pt>
                <c:pt idx="39">
                  <c:v>0.28358944485735044</c:v>
                </c:pt>
                <c:pt idx="40">
                  <c:v>0.29597624793701116</c:v>
                </c:pt>
                <c:pt idx="41">
                  <c:v>0.29136660411110998</c:v>
                </c:pt>
                <c:pt idx="42">
                  <c:v>0.28818140046671059</c:v>
                </c:pt>
                <c:pt idx="43">
                  <c:v>0.27627022408730845</c:v>
                </c:pt>
                <c:pt idx="44">
                  <c:v>0.28230511273741049</c:v>
                </c:pt>
                <c:pt idx="45">
                  <c:v>0.28483556599426452</c:v>
                </c:pt>
                <c:pt idx="46">
                  <c:v>0.28790030717571768</c:v>
                </c:pt>
                <c:pt idx="47">
                  <c:v>0.28422969874759135</c:v>
                </c:pt>
                <c:pt idx="48">
                  <c:v>0.27974560847313318</c:v>
                </c:pt>
                <c:pt idx="49">
                  <c:v>0.28547959525088873</c:v>
                </c:pt>
                <c:pt idx="50">
                  <c:v>0.28539603043737866</c:v>
                </c:pt>
                <c:pt idx="51">
                  <c:v>0.2870457658637201</c:v>
                </c:pt>
                <c:pt idx="52">
                  <c:v>0.28762298822402954</c:v>
                </c:pt>
                <c:pt idx="53">
                  <c:v>0.28397820889949799</c:v>
                </c:pt>
                <c:pt idx="54">
                  <c:v>0.28033342957496643</c:v>
                </c:pt>
                <c:pt idx="55">
                  <c:v>0.27899093925952911</c:v>
                </c:pt>
                <c:pt idx="56">
                  <c:v>0.2776484489440918</c:v>
                </c:pt>
                <c:pt idx="57">
                  <c:v>0.28093008697032928</c:v>
                </c:pt>
                <c:pt idx="58">
                  <c:v>0.28487901762127876</c:v>
                </c:pt>
                <c:pt idx="59">
                  <c:v>0.27473693806678057</c:v>
                </c:pt>
                <c:pt idx="60">
                  <c:v>0.26868779142387211</c:v>
                </c:pt>
                <c:pt idx="61">
                  <c:v>0.26648266782285646</c:v>
                </c:pt>
                <c:pt idx="62">
                  <c:v>0.26212686715007294</c:v>
                </c:pt>
                <c:pt idx="63">
                  <c:v>0.25238192930191872</c:v>
                </c:pt>
                <c:pt idx="64">
                  <c:v>0.2428735255061838</c:v>
                </c:pt>
                <c:pt idx="65">
                  <c:v>0.23580813926605515</c:v>
                </c:pt>
                <c:pt idx="66">
                  <c:v>0.22881422321535183</c:v>
                </c:pt>
                <c:pt idx="67">
                  <c:v>0.22516495208078879</c:v>
                </c:pt>
                <c:pt idx="68">
                  <c:v>0.22337938154770498</c:v>
                </c:pt>
                <c:pt idx="69">
                  <c:v>0.23233667016029358</c:v>
                </c:pt>
                <c:pt idx="70">
                  <c:v>0.23241162300109863</c:v>
                </c:pt>
                <c:pt idx="71">
                  <c:v>0.23891985416412354</c:v>
                </c:pt>
                <c:pt idx="72">
                  <c:v>0.24481911957263947</c:v>
                </c:pt>
                <c:pt idx="73">
                  <c:v>0.23919849097728729</c:v>
                </c:pt>
                <c:pt idx="74">
                  <c:v>0.24129161238670349</c:v>
                </c:pt>
                <c:pt idx="75">
                  <c:v>0.24692142009735107</c:v>
                </c:pt>
                <c:pt idx="76">
                  <c:v>0.24926365911960602</c:v>
                </c:pt>
                <c:pt idx="77">
                  <c:v>0.26571497321128845</c:v>
                </c:pt>
                <c:pt idx="78">
                  <c:v>0.28404653072357178</c:v>
                </c:pt>
                <c:pt idx="79">
                  <c:v>0.28534364700317383</c:v>
                </c:pt>
                <c:pt idx="80">
                  <c:v>0.28526383638381958</c:v>
                </c:pt>
                <c:pt idx="81">
                  <c:v>0.27968701720237732</c:v>
                </c:pt>
                <c:pt idx="82">
                  <c:v>0.29078444838523865</c:v>
                </c:pt>
                <c:pt idx="83">
                  <c:v>0.28993543982505798</c:v>
                </c:pt>
                <c:pt idx="84">
                  <c:v>0.28889444470405579</c:v>
                </c:pt>
                <c:pt idx="85">
                  <c:v>0.28849783539772034</c:v>
                </c:pt>
                <c:pt idx="86">
                  <c:v>0.29546710848808289</c:v>
                </c:pt>
                <c:pt idx="87">
                  <c:v>0.3045659065246582</c:v>
                </c:pt>
                <c:pt idx="88">
                  <c:v>0.31469327211380005</c:v>
                </c:pt>
                <c:pt idx="89">
                  <c:v>0.31767353415489197</c:v>
                </c:pt>
                <c:pt idx="90">
                  <c:v>0.32350701093673706</c:v>
                </c:pt>
                <c:pt idx="91">
                  <c:v>0.31903502345085144</c:v>
                </c:pt>
                <c:pt idx="92">
                  <c:v>0.31394565105438232</c:v>
                </c:pt>
                <c:pt idx="93">
                  <c:v>0.31378078460693359</c:v>
                </c:pt>
                <c:pt idx="94">
                  <c:v>0.31844848394393921</c:v>
                </c:pt>
                <c:pt idx="95">
                  <c:v>0.32629474997520447</c:v>
                </c:pt>
                <c:pt idx="96">
                  <c:v>0.33056706190109253</c:v>
                </c:pt>
                <c:pt idx="97">
                  <c:v>0.33572223782539368</c:v>
                </c:pt>
                <c:pt idx="98">
                  <c:v>0.33836859464645386</c:v>
                </c:pt>
                <c:pt idx="99">
                  <c:v>0.32980740070343018</c:v>
                </c:pt>
                <c:pt idx="100">
                  <c:v>0.3421420156955719</c:v>
                </c:pt>
                <c:pt idx="101">
                  <c:v>0.35274514555931091</c:v>
                </c:pt>
                <c:pt idx="102">
                  <c:v>0.36559510231018066</c:v>
                </c:pt>
                <c:pt idx="103">
                  <c:v>0.36085072159767151</c:v>
                </c:pt>
                <c:pt idx="104">
                  <c:v>0.36553290486335754</c:v>
                </c:pt>
                <c:pt idx="105">
                  <c:v>0.36625704169273376</c:v>
                </c:pt>
                <c:pt idx="106">
                  <c:v>0.36265274882316589</c:v>
                </c:pt>
                <c:pt idx="107">
                  <c:v>0.3555605411529541</c:v>
                </c:pt>
                <c:pt idx="108">
                  <c:v>0.35359185934066772</c:v>
                </c:pt>
                <c:pt idx="109">
                  <c:v>0.35310494899749756</c:v>
                </c:pt>
              </c:numCache>
            </c:numRef>
          </c:val>
          <c:smooth val="0"/>
          <c:extLst>
            <c:ext xmlns:c16="http://schemas.microsoft.com/office/drawing/2014/chart" uri="{C3380CC4-5D6E-409C-BE32-E72D297353CC}">
              <c16:uniqueId val="{00000000-E842-4C49-ADEF-62FEDD68515C}"/>
            </c:ext>
          </c:extLst>
        </c:ser>
        <c:ser>
          <c:idx val="0"/>
          <c:order val="1"/>
          <c:spPr>
            <a:ln w="25400">
              <a:solidFill>
                <a:schemeClr val="tx1"/>
              </a:solidFill>
            </a:ln>
            <a:effectLst/>
          </c:spPr>
          <c:marker>
            <c:symbol val="triangle"/>
            <c:size val="11"/>
            <c:spPr>
              <a:solidFill>
                <a:schemeClr val="tx2">
                  <a:lumMod val="40000"/>
                  <a:lumOff val="60000"/>
                </a:schemeClr>
              </a:solidFill>
              <a:ln>
                <a:solidFill>
                  <a:schemeClr val="tx1"/>
                </a:solidFill>
              </a:ln>
              <a:effectLst/>
            </c:spPr>
          </c:marker>
          <c:cat>
            <c:numRef>
              <c:f>DataF26!$A$3:$A$113</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DataF26!$C$3:$C$113</c:f>
              <c:numCache>
                <c:formatCode>0.0%</c:formatCode>
                <c:ptCount val="111"/>
                <c:pt idx="79">
                  <c:v>0.25894009683853009</c:v>
                </c:pt>
                <c:pt idx="80">
                  <c:v>0.2539163159871522</c:v>
                </c:pt>
                <c:pt idx="81">
                  <c:v>0.26909550747162536</c:v>
                </c:pt>
                <c:pt idx="82">
                  <c:v>0.27682320260889692</c:v>
                </c:pt>
                <c:pt idx="83">
                  <c:v>0.29148260915340879</c:v>
                </c:pt>
                <c:pt idx="84">
                  <c:v>0.30062984176923307</c:v>
                </c:pt>
                <c:pt idx="85">
                  <c:v>0.31971810308973386</c:v>
                </c:pt>
                <c:pt idx="86">
                  <c:v>0.3108619630994825</c:v>
                </c:pt>
                <c:pt idx="87">
                  <c:v>0.31098908397392666</c:v>
                </c:pt>
                <c:pt idx="88">
                  <c:v>0.30911837487064819</c:v>
                </c:pt>
                <c:pt idx="89">
                  <c:v>0.31058254763700277</c:v>
                </c:pt>
                <c:pt idx="90">
                  <c:v>0.30943583298637894</c:v>
                </c:pt>
                <c:pt idx="91">
                  <c:v>0.28679151082666582</c:v>
                </c:pt>
                <c:pt idx="92">
                  <c:v>0.28184382457705198</c:v>
                </c:pt>
                <c:pt idx="93">
                  <c:v>0.29563916173911198</c:v>
                </c:pt>
                <c:pt idx="94">
                  <c:v>0.30581868081746166</c:v>
                </c:pt>
                <c:pt idx="95">
                  <c:v>0.30785545139054643</c:v>
                </c:pt>
                <c:pt idx="96">
                  <c:v>0.31379865628707454</c:v>
                </c:pt>
                <c:pt idx="97">
                  <c:v>0.32305393675759209</c:v>
                </c:pt>
                <c:pt idx="98">
                  <c:v>0.31947416285983687</c:v>
                </c:pt>
                <c:pt idx="99">
                  <c:v>0.31574756789383412</c:v>
                </c:pt>
                <c:pt idx="100">
                  <c:v>0.33002090894709862</c:v>
                </c:pt>
                <c:pt idx="101">
                  <c:v>0.32795906603286867</c:v>
                </c:pt>
                <c:pt idx="102">
                  <c:v>0.3337066953280679</c:v>
                </c:pt>
                <c:pt idx="103">
                  <c:v>0.34035994863300556</c:v>
                </c:pt>
                <c:pt idx="104">
                  <c:v>0.34527792216609043</c:v>
                </c:pt>
                <c:pt idx="105">
                  <c:v>0.34663211372612091</c:v>
                </c:pt>
                <c:pt idx="106">
                  <c:v>0.34970158955041275</c:v>
                </c:pt>
                <c:pt idx="107">
                  <c:v>0.35312639137787616</c:v>
                </c:pt>
                <c:pt idx="108">
                  <c:v>0.35398053935445717</c:v>
                </c:pt>
                <c:pt idx="109">
                  <c:v>0.35304488330427281</c:v>
                </c:pt>
                <c:pt idx="110">
                  <c:v>0.35304488330427281</c:v>
                </c:pt>
              </c:numCache>
            </c:numRef>
          </c:val>
          <c:smooth val="0"/>
          <c:extLst>
            <c:ext xmlns:c16="http://schemas.microsoft.com/office/drawing/2014/chart" uri="{C3380CC4-5D6E-409C-BE32-E72D297353CC}">
              <c16:uniqueId val="{00000001-E842-4C49-ADEF-62FEDD68515C}"/>
            </c:ext>
          </c:extLst>
        </c:ser>
        <c:dLbls>
          <c:showLegendKey val="0"/>
          <c:showVal val="0"/>
          <c:showCatName val="0"/>
          <c:showSerName val="0"/>
          <c:showPercent val="0"/>
          <c:showBubbleSize val="0"/>
        </c:dLbls>
        <c:marker val="1"/>
        <c:smooth val="0"/>
        <c:axId val="-2134711080"/>
        <c:axId val="-2134759352"/>
      </c:lineChart>
      <c:catAx>
        <c:axId val="-213471108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34759352"/>
        <c:crosses val="autoZero"/>
        <c:auto val="1"/>
        <c:lblAlgn val="ctr"/>
        <c:lblOffset val="100"/>
        <c:tickLblSkip val="10"/>
        <c:tickMarkSkip val="10"/>
        <c:noMultiLvlLbl val="0"/>
      </c:catAx>
      <c:valAx>
        <c:axId val="-2134759352"/>
        <c:scaling>
          <c:orientation val="minMax"/>
          <c:max val="0.52"/>
          <c:min val="0.2"/>
        </c:scaling>
        <c:delete val="0"/>
        <c:axPos val="l"/>
        <c:numFmt formatCode="0%" sourceLinked="0"/>
        <c:majorTickMark val="none"/>
        <c:minorTickMark val="none"/>
        <c:tickLblPos val="nextTo"/>
        <c:crossAx val="-2134711080"/>
        <c:crosses val="autoZero"/>
        <c:crossBetween val="between"/>
      </c:valAx>
    </c:plotArea>
    <c:plotVisOnly val="1"/>
    <c:dispBlanksAs val="span"/>
    <c:showDLblsOverMax val="0"/>
  </c:chart>
  <c:spPr>
    <a:ln>
      <a:noFill/>
    </a:ln>
  </c:spPr>
  <c:txPr>
    <a:bodyPr/>
    <a:lstStyle/>
    <a:p>
      <a:pPr>
        <a:defRPr sz="1600">
          <a:latin typeface="Arial"/>
          <a:cs typeface="Arial"/>
        </a:defRPr>
      </a:pPr>
      <a:endParaRPr lang="en-US"/>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The top 1% Pre-Tax Income</a:t>
            </a:r>
            <a:r>
              <a:rPr lang="en-US" baseline="0"/>
              <a:t> Share (Equal-Split Adults): Composition</a:t>
            </a:r>
            <a:endParaRPr lang="en-US"/>
          </a:p>
        </c:rich>
      </c:tx>
      <c:overlay val="0"/>
    </c:title>
    <c:autoTitleDeleted val="0"/>
    <c:plotArea>
      <c:layout>
        <c:manualLayout>
          <c:layoutTarget val="inner"/>
          <c:xMode val="edge"/>
          <c:yMode val="edge"/>
          <c:x val="9.9875182268883006E-2"/>
          <c:y val="7.9704625447247504E-2"/>
          <c:w val="0.87048247302420501"/>
          <c:h val="0.77605115537028402"/>
        </c:manualLayout>
      </c:layout>
      <c:areaChart>
        <c:grouping val="stacked"/>
        <c:varyColors val="0"/>
        <c:ser>
          <c:idx val="0"/>
          <c:order val="0"/>
          <c:spPr>
            <a:solidFill>
              <a:schemeClr val="accent2">
                <a:lumMod val="60000"/>
                <a:lumOff val="40000"/>
              </a:schemeClr>
            </a:solidFill>
            <a:ln>
              <a:solidFill>
                <a:schemeClr val="tx1"/>
              </a:solidFill>
            </a:ln>
            <a:effectLst/>
          </c:spPr>
          <c:cat>
            <c:numRef>
              <c:f>DataF27!$A$3:$A$59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DataF27!$C$3:$C$59</c:f>
              <c:numCache>
                <c:formatCode>0.0%</c:formatCode>
                <c:ptCount val="57"/>
                <c:pt idx="0">
                  <c:v>2.6956300360325258E-2</c:v>
                </c:pt>
                <c:pt idx="1">
                  <c:v>2.7076920608037375E-2</c:v>
                </c:pt>
                <c:pt idx="2">
                  <c:v>2.7197692339541391E-2</c:v>
                </c:pt>
                <c:pt idx="3">
                  <c:v>2.7351749646389648E-2</c:v>
                </c:pt>
                <c:pt idx="4">
                  <c:v>2.7505374629981816E-2</c:v>
                </c:pt>
                <c:pt idx="5">
                  <c:v>2.7814404646051116E-2</c:v>
                </c:pt>
                <c:pt idx="6">
                  <c:v>2.8257412213861244E-2</c:v>
                </c:pt>
                <c:pt idx="7">
                  <c:v>2.8507951004030474E-2</c:v>
                </c:pt>
                <c:pt idx="8">
                  <c:v>2.9329974505571954E-2</c:v>
                </c:pt>
                <c:pt idx="9">
                  <c:v>2.9582510923148675E-2</c:v>
                </c:pt>
                <c:pt idx="10">
                  <c:v>3.0018193600611198E-2</c:v>
                </c:pt>
                <c:pt idx="11">
                  <c:v>3.1360887415917915E-2</c:v>
                </c:pt>
                <c:pt idx="12">
                  <c:v>3.2806176187290426E-2</c:v>
                </c:pt>
                <c:pt idx="13">
                  <c:v>3.2431157019526369E-2</c:v>
                </c:pt>
                <c:pt idx="14">
                  <c:v>3.1755300862004898E-2</c:v>
                </c:pt>
                <c:pt idx="15">
                  <c:v>3.2237165959781947E-2</c:v>
                </c:pt>
                <c:pt idx="16">
                  <c:v>3.3408638425345291E-2</c:v>
                </c:pt>
                <c:pt idx="17">
                  <c:v>3.4492470556870103E-2</c:v>
                </c:pt>
                <c:pt idx="18">
                  <c:v>3.5665276227518916E-2</c:v>
                </c:pt>
                <c:pt idx="19">
                  <c:v>3.4934237948618829E-2</c:v>
                </c:pt>
                <c:pt idx="20">
                  <c:v>3.7244614621158689E-2</c:v>
                </c:pt>
                <c:pt idx="21">
                  <c:v>3.9519906160421669E-2</c:v>
                </c:pt>
                <c:pt idx="22">
                  <c:v>4.1285278857685626E-2</c:v>
                </c:pt>
                <c:pt idx="23">
                  <c:v>4.1955007589422166E-2</c:v>
                </c:pt>
                <c:pt idx="24">
                  <c:v>4.3659976683557034E-2</c:v>
                </c:pt>
                <c:pt idx="25">
                  <c:v>5.0009199767373502E-2</c:v>
                </c:pt>
                <c:pt idx="26">
                  <c:v>5.8811049442738295E-2</c:v>
                </c:pt>
                <c:pt idx="27">
                  <c:v>5.3875796496868134E-2</c:v>
                </c:pt>
                <c:pt idx="28">
                  <c:v>5.7632769923657179E-2</c:v>
                </c:pt>
                <c:pt idx="29">
                  <c:v>5.3823663736693561E-2</c:v>
                </c:pt>
                <c:pt idx="30">
                  <c:v>6.1025733826681972E-2</c:v>
                </c:pt>
                <c:pt idx="31">
                  <c:v>5.6691254372708499E-2</c:v>
                </c:pt>
                <c:pt idx="32">
                  <c:v>5.497867870144546E-2</c:v>
                </c:pt>
                <c:pt idx="33">
                  <c:v>5.7666119653731585E-2</c:v>
                </c:pt>
                <c:pt idx="34">
                  <c:v>6.0054588248021901E-2</c:v>
                </c:pt>
                <c:pt idx="35">
                  <c:v>6.3396127778105438E-2</c:v>
                </c:pt>
                <c:pt idx="36">
                  <c:v>6.6752196871675551E-2</c:v>
                </c:pt>
                <c:pt idx="37">
                  <c:v>7.1767382905818522E-2</c:v>
                </c:pt>
                <c:pt idx="38">
                  <c:v>7.8040385153144598E-2</c:v>
                </c:pt>
                <c:pt idx="39">
                  <c:v>6.8990236846730113E-2</c:v>
                </c:pt>
                <c:pt idx="40">
                  <c:v>6.2381154741160572E-2</c:v>
                </c:pt>
                <c:pt idx="41">
                  <c:v>6.1365106084849685E-2</c:v>
                </c:pt>
                <c:pt idx="42">
                  <c:v>6.5046395175158978E-2</c:v>
                </c:pt>
                <c:pt idx="43">
                  <c:v>6.6562678664922714E-2</c:v>
                </c:pt>
                <c:pt idx="44">
                  <c:v>6.7402340238913894E-2</c:v>
                </c:pt>
                <c:pt idx="45">
                  <c:v>6.8930319976061583E-2</c:v>
                </c:pt>
                <c:pt idx="46">
                  <c:v>6.7132979282177985E-2</c:v>
                </c:pt>
                <c:pt idx="47">
                  <c:v>5.8079674257896841E-2</c:v>
                </c:pt>
                <c:pt idx="48">
                  <c:v>6.0753762605600059E-2</c:v>
                </c:pt>
                <c:pt idx="49">
                  <c:v>6.0497523052617908E-2</c:v>
                </c:pt>
                <c:pt idx="50">
                  <c:v>6.3259188085794449E-2</c:v>
                </c:pt>
                <c:pt idx="51">
                  <c:v>6.0854217503219843E-2</c:v>
                </c:pt>
                <c:pt idx="52">
                  <c:v>6.1825577809941024E-2</c:v>
                </c:pt>
                <c:pt idx="53">
                  <c:v>6.2868716893717647E-2</c:v>
                </c:pt>
                <c:pt idx="54">
                  <c:v>6.0852980648633093E-2</c:v>
                </c:pt>
                <c:pt idx="55">
                  <c:v>6.2095026223687455E-2</c:v>
                </c:pt>
                <c:pt idx="56">
                  <c:v>6.0267676308285445E-2</c:v>
                </c:pt>
              </c:numCache>
            </c:numRef>
          </c:val>
          <c:extLst>
            <c:ext xmlns:c16="http://schemas.microsoft.com/office/drawing/2014/chart" uri="{C3380CC4-5D6E-409C-BE32-E72D297353CC}">
              <c16:uniqueId val="{00000000-7408-194B-B7BE-5E753C26B125}"/>
            </c:ext>
          </c:extLst>
        </c:ser>
        <c:ser>
          <c:idx val="2"/>
          <c:order val="1"/>
          <c:spPr>
            <a:solidFill>
              <a:schemeClr val="bg1">
                <a:lumMod val="75000"/>
              </a:schemeClr>
            </a:solidFill>
            <a:ln w="12700">
              <a:solidFill>
                <a:schemeClr val="tx1"/>
              </a:solidFill>
            </a:ln>
            <a:effectLst/>
          </c:spPr>
          <c:cat>
            <c:numRef>
              <c:f>DataF27!$A$3:$A$59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DataF27!$D$3:$D$59</c:f>
              <c:numCache>
                <c:formatCode>0.0%</c:formatCode>
                <c:ptCount val="57"/>
                <c:pt idx="0">
                  <c:v>1.351708360016346E-2</c:v>
                </c:pt>
                <c:pt idx="1">
                  <c:v>1.4032182982191443E-2</c:v>
                </c:pt>
                <c:pt idx="2">
                  <c:v>1.4547282364219427E-2</c:v>
                </c:pt>
                <c:pt idx="3">
                  <c:v>1.3610866270028055E-2</c:v>
                </c:pt>
                <c:pt idx="4">
                  <c:v>1.270566665334627E-2</c:v>
                </c:pt>
                <c:pt idx="5">
                  <c:v>1.2762487918735133E-2</c:v>
                </c:pt>
                <c:pt idx="6">
                  <c:v>1.2691687433289189E-2</c:v>
                </c:pt>
                <c:pt idx="7">
                  <c:v>1.2398274935549125E-2</c:v>
                </c:pt>
                <c:pt idx="8">
                  <c:v>1.2443099898518994E-2</c:v>
                </c:pt>
                <c:pt idx="9">
                  <c:v>1.2575844986713491E-2</c:v>
                </c:pt>
                <c:pt idx="10">
                  <c:v>1.2291612380067818E-2</c:v>
                </c:pt>
                <c:pt idx="11">
                  <c:v>1.1538063525222242E-2</c:v>
                </c:pt>
                <c:pt idx="12">
                  <c:v>1.1333614602335729E-2</c:v>
                </c:pt>
                <c:pt idx="13">
                  <c:v>1.1933058820432052E-2</c:v>
                </c:pt>
                <c:pt idx="14">
                  <c:v>1.2136698380345479E-2</c:v>
                </c:pt>
                <c:pt idx="15">
                  <c:v>1.200314296875149E-2</c:v>
                </c:pt>
                <c:pt idx="16">
                  <c:v>1.2089536699932069E-2</c:v>
                </c:pt>
                <c:pt idx="17">
                  <c:v>1.2657814950216562E-2</c:v>
                </c:pt>
                <c:pt idx="18">
                  <c:v>1.1484887101687491E-2</c:v>
                </c:pt>
                <c:pt idx="19">
                  <c:v>1.1023065773770213E-2</c:v>
                </c:pt>
                <c:pt idx="20">
                  <c:v>8.7720802985131741E-3</c:v>
                </c:pt>
                <c:pt idx="21">
                  <c:v>9.550764225423336E-3</c:v>
                </c:pt>
                <c:pt idx="22">
                  <c:v>1.0843057185411453E-2</c:v>
                </c:pt>
                <c:pt idx="23">
                  <c:v>1.0965852765366435E-2</c:v>
                </c:pt>
                <c:pt idx="24">
                  <c:v>9.6146778669208288E-3</c:v>
                </c:pt>
                <c:pt idx="25">
                  <c:v>1.234830217435956E-2</c:v>
                </c:pt>
                <c:pt idx="26">
                  <c:v>1.706305705010891E-2</c:v>
                </c:pt>
                <c:pt idx="27">
                  <c:v>1.6073253471404314E-2</c:v>
                </c:pt>
                <c:pt idx="28">
                  <c:v>1.5666859690099955E-2</c:v>
                </c:pt>
                <c:pt idx="29">
                  <c:v>1.4685605419799685E-2</c:v>
                </c:pt>
                <c:pt idx="30">
                  <c:v>1.7650335561484098E-2</c:v>
                </c:pt>
                <c:pt idx="31">
                  <c:v>1.8258354626595974E-2</c:v>
                </c:pt>
                <c:pt idx="32">
                  <c:v>1.8486890010535717E-2</c:v>
                </c:pt>
                <c:pt idx="33">
                  <c:v>1.9884556066244841E-2</c:v>
                </c:pt>
                <c:pt idx="34">
                  <c:v>2.3682649713009596E-2</c:v>
                </c:pt>
                <c:pt idx="35">
                  <c:v>2.6469276752322912E-2</c:v>
                </c:pt>
                <c:pt idx="36">
                  <c:v>3.0934048816561699E-2</c:v>
                </c:pt>
                <c:pt idx="37">
                  <c:v>3.2173767685890198E-2</c:v>
                </c:pt>
                <c:pt idx="38">
                  <c:v>3.4261972643435001E-2</c:v>
                </c:pt>
                <c:pt idx="39">
                  <c:v>3.7577653303742409E-2</c:v>
                </c:pt>
                <c:pt idx="40">
                  <c:v>3.8819050416350365E-2</c:v>
                </c:pt>
                <c:pt idx="41">
                  <c:v>3.9821313694119453E-2</c:v>
                </c:pt>
                <c:pt idx="42">
                  <c:v>4.1042326018214226E-2</c:v>
                </c:pt>
                <c:pt idx="43">
                  <c:v>4.178201500326395E-2</c:v>
                </c:pt>
                <c:pt idx="44">
                  <c:v>4.3728659860789776E-2</c:v>
                </c:pt>
                <c:pt idx="45">
                  <c:v>4.5172778889536858E-2</c:v>
                </c:pt>
                <c:pt idx="46">
                  <c:v>4.6531973406672478E-2</c:v>
                </c:pt>
                <c:pt idx="47">
                  <c:v>4.3056905269622803E-2</c:v>
                </c:pt>
                <c:pt idx="48">
                  <c:v>4.3634709902107716E-2</c:v>
                </c:pt>
                <c:pt idx="49">
                  <c:v>4.6582087874412537E-2</c:v>
                </c:pt>
                <c:pt idx="50">
                  <c:v>5.1477122120559216E-2</c:v>
                </c:pt>
                <c:pt idx="51">
                  <c:v>5.0133022479712963E-2</c:v>
                </c:pt>
                <c:pt idx="52">
                  <c:v>4.9698642455041409E-2</c:v>
                </c:pt>
                <c:pt idx="53">
                  <c:v>4.8569281585514545E-2</c:v>
                </c:pt>
                <c:pt idx="54">
                  <c:v>4.9863328225910664E-2</c:v>
                </c:pt>
                <c:pt idx="55">
                  <c:v>5.3194830194115639E-2</c:v>
                </c:pt>
                <c:pt idx="56">
                  <c:v>5.6108104065060616E-2</c:v>
                </c:pt>
              </c:numCache>
            </c:numRef>
          </c:val>
          <c:extLst>
            <c:ext xmlns:c16="http://schemas.microsoft.com/office/drawing/2014/chart" uri="{C3380CC4-5D6E-409C-BE32-E72D297353CC}">
              <c16:uniqueId val="{00000001-7408-194B-B7BE-5E753C26B125}"/>
            </c:ext>
          </c:extLst>
        </c:ser>
        <c:ser>
          <c:idx val="4"/>
          <c:order val="2"/>
          <c:spPr>
            <a:solidFill>
              <a:schemeClr val="accent1">
                <a:lumMod val="75000"/>
              </a:schemeClr>
            </a:solidFill>
            <a:ln>
              <a:solidFill>
                <a:schemeClr val="tx1"/>
              </a:solidFill>
            </a:ln>
          </c:spPr>
          <c:val>
            <c:numRef>
              <c:f>DataF27!$G$3:$G$59</c:f>
              <c:numCache>
                <c:formatCode>0.0%</c:formatCode>
                <c:ptCount val="57"/>
                <c:pt idx="0">
                  <c:v>6.5939918160438538E-2</c:v>
                </c:pt>
                <c:pt idx="1">
                  <c:v>6.752772256731987E-2</c:v>
                </c:pt>
                <c:pt idx="2">
                  <c:v>6.9115526974201202E-2</c:v>
                </c:pt>
                <c:pt idx="3">
                  <c:v>6.9859813898801804E-2</c:v>
                </c:pt>
                <c:pt idx="4">
                  <c:v>7.0572881959378719E-2</c:v>
                </c:pt>
                <c:pt idx="5">
                  <c:v>6.5296378452330828E-2</c:v>
                </c:pt>
                <c:pt idx="6">
                  <c:v>6.1368306167423725E-2</c:v>
                </c:pt>
                <c:pt idx="7">
                  <c:v>5.3756116190925241E-2</c:v>
                </c:pt>
                <c:pt idx="8">
                  <c:v>4.5921061420813203E-2</c:v>
                </c:pt>
                <c:pt idx="9">
                  <c:v>4.4557285029441118E-2</c:v>
                </c:pt>
                <c:pt idx="10">
                  <c:v>4.5503318076953292E-2</c:v>
                </c:pt>
                <c:pt idx="11">
                  <c:v>4.2636730009689927E-2</c:v>
                </c:pt>
                <c:pt idx="12">
                  <c:v>3.7379413843154907E-2</c:v>
                </c:pt>
                <c:pt idx="13">
                  <c:v>3.5397417261265218E-2</c:v>
                </c:pt>
                <c:pt idx="14">
                  <c:v>3.697057708632201E-2</c:v>
                </c:pt>
                <c:pt idx="15">
                  <c:v>3.7686627474613488E-2</c:v>
                </c:pt>
                <c:pt idx="16">
                  <c:v>3.6851156270131469E-2</c:v>
                </c:pt>
                <c:pt idx="17">
                  <c:v>3.6760857794433832E-2</c:v>
                </c:pt>
                <c:pt idx="18">
                  <c:v>3.0549070797860622E-2</c:v>
                </c:pt>
                <c:pt idx="19">
                  <c:v>2.9957725666463375E-2</c:v>
                </c:pt>
                <c:pt idx="20">
                  <c:v>2.8062529861927032E-2</c:v>
                </c:pt>
                <c:pt idx="21">
                  <c:v>2.9197384603321552E-2</c:v>
                </c:pt>
                <c:pt idx="22">
                  <c:v>2.8703830670565367E-2</c:v>
                </c:pt>
                <c:pt idx="23">
                  <c:v>2.6680933311581612E-2</c:v>
                </c:pt>
                <c:pt idx="24">
                  <c:v>2.2496848367154598E-2</c:v>
                </c:pt>
                <c:pt idx="25">
                  <c:v>2.2139764856547117E-2</c:v>
                </c:pt>
                <c:pt idx="26">
                  <c:v>2.4222761392593384E-2</c:v>
                </c:pt>
                <c:pt idx="27">
                  <c:v>2.4456648621708155E-2</c:v>
                </c:pt>
                <c:pt idx="28">
                  <c:v>2.2268574219197035E-2</c:v>
                </c:pt>
                <c:pt idx="29">
                  <c:v>2.2453029174357653E-2</c:v>
                </c:pt>
                <c:pt idx="30">
                  <c:v>2.3603205569088459E-2</c:v>
                </c:pt>
                <c:pt idx="31">
                  <c:v>2.3799032438546419E-2</c:v>
                </c:pt>
                <c:pt idx="32">
                  <c:v>2.5229504331946373E-2</c:v>
                </c:pt>
                <c:pt idx="33">
                  <c:v>2.6182649191468954E-2</c:v>
                </c:pt>
                <c:pt idx="34">
                  <c:v>2.8049973305314779E-2</c:v>
                </c:pt>
                <c:pt idx="35">
                  <c:v>2.8449306730180979E-2</c:v>
                </c:pt>
                <c:pt idx="36">
                  <c:v>2.5110989343374968E-2</c:v>
                </c:pt>
                <c:pt idx="37">
                  <c:v>2.4095280561596155E-2</c:v>
                </c:pt>
                <c:pt idx="38">
                  <c:v>2.2007626481354237E-2</c:v>
                </c:pt>
                <c:pt idx="39">
                  <c:v>2.0140299573540688E-2</c:v>
                </c:pt>
                <c:pt idx="40">
                  <c:v>2.1989753935486078E-2</c:v>
                </c:pt>
                <c:pt idx="41">
                  <c:v>2.4827446788549423E-2</c:v>
                </c:pt>
                <c:pt idx="42">
                  <c:v>2.8231068048626184E-2</c:v>
                </c:pt>
                <c:pt idx="43">
                  <c:v>2.9860996641218662E-2</c:v>
                </c:pt>
                <c:pt idx="44">
                  <c:v>3.2628742046654224E-2</c:v>
                </c:pt>
                <c:pt idx="45">
                  <c:v>3.0521918088197708E-2</c:v>
                </c:pt>
                <c:pt idx="46">
                  <c:v>2.6084540411829948E-2</c:v>
                </c:pt>
                <c:pt idx="47">
                  <c:v>2.632647892460227E-2</c:v>
                </c:pt>
                <c:pt idx="48">
                  <c:v>3.2617956399917603E-2</c:v>
                </c:pt>
                <c:pt idx="49">
                  <c:v>3.3570628147572279E-2</c:v>
                </c:pt>
                <c:pt idx="50">
                  <c:v>3.4643089398741722E-2</c:v>
                </c:pt>
                <c:pt idx="51">
                  <c:v>3.1128820963203907E-2</c:v>
                </c:pt>
                <c:pt idx="52">
                  <c:v>3.465122077614069E-2</c:v>
                </c:pt>
                <c:pt idx="53">
                  <c:v>3.2993416301906109E-2</c:v>
                </c:pt>
                <c:pt idx="54">
                  <c:v>3.1453144736588001E-2</c:v>
                </c:pt>
                <c:pt idx="55">
                  <c:v>2.9887013137340546E-2</c:v>
                </c:pt>
                <c:pt idx="56">
                  <c:v>3.1072449870407581E-2</c:v>
                </c:pt>
              </c:numCache>
            </c:numRef>
          </c:val>
          <c:extLst>
            <c:ext xmlns:c16="http://schemas.microsoft.com/office/drawing/2014/chart" uri="{C3380CC4-5D6E-409C-BE32-E72D297353CC}">
              <c16:uniqueId val="{00000000-131A-A646-B9D8-CE6A456F36DA}"/>
            </c:ext>
          </c:extLst>
        </c:ser>
        <c:ser>
          <c:idx val="1"/>
          <c:order val="3"/>
          <c:spPr>
            <a:solidFill>
              <a:schemeClr val="tx2">
                <a:lumMod val="40000"/>
                <a:lumOff val="60000"/>
              </a:schemeClr>
            </a:solidFill>
            <a:ln>
              <a:solidFill>
                <a:schemeClr val="tx1"/>
              </a:solidFill>
            </a:ln>
            <a:effectLst/>
          </c:spPr>
          <c:cat>
            <c:numRef>
              <c:f>DataF27!$A$3:$A$59</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DataF27!$H$3:$H$59</c:f>
              <c:numCache>
                <c:formatCode>0.0%</c:formatCode>
                <c:ptCount val="57"/>
                <c:pt idx="0">
                  <c:v>2.0160260501143057E-2</c:v>
                </c:pt>
                <c:pt idx="1">
                  <c:v>1.9348770499250628E-2</c:v>
                </c:pt>
                <c:pt idx="2">
                  <c:v>1.85371290135663E-2</c:v>
                </c:pt>
                <c:pt idx="3">
                  <c:v>1.7973506888462443E-2</c:v>
                </c:pt>
                <c:pt idx="4">
                  <c:v>1.7410319473128766E-2</c:v>
                </c:pt>
                <c:pt idx="5">
                  <c:v>1.8437021286445088E-2</c:v>
                </c:pt>
                <c:pt idx="6">
                  <c:v>1.9486745869471633E-2</c:v>
                </c:pt>
                <c:pt idx="7">
                  <c:v>1.9107679926491983E-2</c:v>
                </c:pt>
                <c:pt idx="8">
                  <c:v>2.041986994004219E-2</c:v>
                </c:pt>
                <c:pt idx="9">
                  <c:v>2.1895138515162671E-2</c:v>
                </c:pt>
                <c:pt idx="10">
                  <c:v>2.0643552870112103E-2</c:v>
                </c:pt>
                <c:pt idx="11">
                  <c:v>2.1080158135031724E-2</c:v>
                </c:pt>
                <c:pt idx="12">
                  <c:v>2.2224744696546672E-2</c:v>
                </c:pt>
                <c:pt idx="13">
                  <c:v>2.3276605581987964E-2</c:v>
                </c:pt>
                <c:pt idx="14">
                  <c:v>2.2170799212415548E-2</c:v>
                </c:pt>
                <c:pt idx="15">
                  <c:v>2.1827741543151633E-2</c:v>
                </c:pt>
                <c:pt idx="16">
                  <c:v>2.1774207231552392E-2</c:v>
                </c:pt>
                <c:pt idx="17">
                  <c:v>2.3771382810082287E-2</c:v>
                </c:pt>
                <c:pt idx="18">
                  <c:v>2.5790321291424334E-2</c:v>
                </c:pt>
                <c:pt idx="19">
                  <c:v>2.9770227032713592E-2</c:v>
                </c:pt>
                <c:pt idx="20">
                  <c:v>3.4666998370084912E-2</c:v>
                </c:pt>
                <c:pt idx="21">
                  <c:v>3.4462656709365547E-2</c:v>
                </c:pt>
                <c:pt idx="22">
                  <c:v>3.8236634689383209E-2</c:v>
                </c:pt>
                <c:pt idx="23">
                  <c:v>4.1238398174755275E-2</c:v>
                </c:pt>
                <c:pt idx="24">
                  <c:v>4.1303917998448014E-2</c:v>
                </c:pt>
                <c:pt idx="25">
                  <c:v>4.3903982848860323E-2</c:v>
                </c:pt>
                <c:pt idx="26">
                  <c:v>4.6157626900821924E-2</c:v>
                </c:pt>
                <c:pt idx="27">
                  <c:v>4.7490564174950123E-2</c:v>
                </c:pt>
                <c:pt idx="28">
                  <c:v>4.6800962183624506E-2</c:v>
                </c:pt>
                <c:pt idx="29">
                  <c:v>4.4319815817289054E-2</c:v>
                </c:pt>
                <c:pt idx="30">
                  <c:v>4.2409301502630115E-2</c:v>
                </c:pt>
                <c:pt idx="31">
                  <c:v>4.0852931910194457E-2</c:v>
                </c:pt>
                <c:pt idx="32">
                  <c:v>3.9365198696032166E-2</c:v>
                </c:pt>
                <c:pt idx="33">
                  <c:v>3.9595937822014093E-2</c:v>
                </c:pt>
                <c:pt idx="34">
                  <c:v>3.8921076687984169E-2</c:v>
                </c:pt>
                <c:pt idx="35">
                  <c:v>3.9618285489268601E-2</c:v>
                </c:pt>
                <c:pt idx="36">
                  <c:v>3.9306760649196804E-2</c:v>
                </c:pt>
                <c:pt idx="37">
                  <c:v>3.7790381233207881E-2</c:v>
                </c:pt>
                <c:pt idx="38">
                  <c:v>3.8519017864018679E-2</c:v>
                </c:pt>
                <c:pt idx="39">
                  <c:v>3.8313334109261632E-2</c:v>
                </c:pt>
                <c:pt idx="40">
                  <c:v>3.6755052045919001E-2</c:v>
                </c:pt>
                <c:pt idx="41">
                  <c:v>3.5932236409280449E-2</c:v>
                </c:pt>
                <c:pt idx="42">
                  <c:v>3.4439944196492434E-2</c:v>
                </c:pt>
                <c:pt idx="43">
                  <c:v>3.8979904726147652E-2</c:v>
                </c:pt>
                <c:pt idx="44">
                  <c:v>3.9476856822147965E-2</c:v>
                </c:pt>
                <c:pt idx="45">
                  <c:v>3.9826384279876947E-2</c:v>
                </c:pt>
                <c:pt idx="46">
                  <c:v>4.0730018517933786E-2</c:v>
                </c:pt>
                <c:pt idx="47">
                  <c:v>3.9097472210414708E-2</c:v>
                </c:pt>
                <c:pt idx="48">
                  <c:v>4.0401834179647267E-2</c:v>
                </c:pt>
                <c:pt idx="49">
                  <c:v>4.1713762795552611E-2</c:v>
                </c:pt>
                <c:pt idx="50">
                  <c:v>4.355050902813673E-2</c:v>
                </c:pt>
                <c:pt idx="51">
                  <c:v>4.1311809327453375E-2</c:v>
                </c:pt>
                <c:pt idx="52">
                  <c:v>4.2638364539016038E-2</c:v>
                </c:pt>
                <c:pt idx="53">
                  <c:v>4.3951017083600163E-2</c:v>
                </c:pt>
                <c:pt idx="54">
                  <c:v>4.3904296646360308E-2</c:v>
                </c:pt>
                <c:pt idx="55">
                  <c:v>4.2653474287362769E-2</c:v>
                </c:pt>
                <c:pt idx="56">
                  <c:v>4.1861634992528707E-2</c:v>
                </c:pt>
              </c:numCache>
            </c:numRef>
          </c:val>
          <c:extLst>
            <c:ext xmlns:c16="http://schemas.microsoft.com/office/drawing/2014/chart" uri="{C3380CC4-5D6E-409C-BE32-E72D297353CC}">
              <c16:uniqueId val="{00000002-7408-194B-B7BE-5E753C26B125}"/>
            </c:ext>
          </c:extLst>
        </c:ser>
        <c:dLbls>
          <c:showLegendKey val="0"/>
          <c:showVal val="0"/>
          <c:showCatName val="0"/>
          <c:showSerName val="0"/>
          <c:showPercent val="0"/>
          <c:showBubbleSize val="0"/>
        </c:dLbls>
        <c:axId val="-2109064744"/>
        <c:axId val="-2109061720"/>
      </c:areaChart>
      <c:catAx>
        <c:axId val="-2109064744"/>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109061720"/>
        <c:crosses val="autoZero"/>
        <c:auto val="1"/>
        <c:lblAlgn val="ctr"/>
        <c:lblOffset val="100"/>
        <c:tickLblSkip val="4"/>
        <c:tickMarkSkip val="4"/>
        <c:noMultiLvlLbl val="0"/>
      </c:catAx>
      <c:valAx>
        <c:axId val="-2109061720"/>
        <c:scaling>
          <c:orientation val="minMax"/>
          <c:max val="0.2"/>
          <c:min val="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109064744"/>
        <c:crosses val="autoZero"/>
        <c:crossBetween val="midCat"/>
      </c:valAx>
    </c:plotArea>
    <c:plotVisOnly val="1"/>
    <c:dispBlanksAs val="zero"/>
    <c:showDLblsOverMax val="0"/>
  </c:chart>
  <c:spPr>
    <a:ln>
      <a:noFill/>
    </a:ln>
  </c:spPr>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900"/>
              <a:t>Effective Tax Rate of Top 0.1% (Percent</a:t>
            </a:r>
            <a:r>
              <a:rPr lang="fr-FR" sz="1900" baseline="0"/>
              <a:t> of Pre-Tax Income)</a:t>
            </a:r>
            <a:endParaRPr lang="fr-FR" sz="1900"/>
          </a:p>
        </c:rich>
      </c:tx>
      <c:layout>
        <c:manualLayout>
          <c:xMode val="edge"/>
          <c:yMode val="edge"/>
          <c:x val="0.167291688538933"/>
          <c:y val="2.7722024942960501E-4"/>
        </c:manualLayout>
      </c:layout>
      <c:overlay val="0"/>
    </c:title>
    <c:autoTitleDeleted val="0"/>
    <c:plotArea>
      <c:layout>
        <c:manualLayout>
          <c:layoutTarget val="inner"/>
          <c:xMode val="edge"/>
          <c:yMode val="edge"/>
          <c:x val="9.0757538641003194E-2"/>
          <c:y val="7.9955912373698396E-2"/>
          <c:w val="0.90145113299199697"/>
          <c:h val="0.81662272051708495"/>
        </c:manualLayout>
      </c:layout>
      <c:lineChart>
        <c:grouping val="standard"/>
        <c:varyColors val="0"/>
        <c:ser>
          <c:idx val="1"/>
          <c:order val="0"/>
          <c:tx>
            <c:v>Piketty, Saez and Zucman (2018)</c:v>
          </c:tx>
          <c:spPr>
            <a:ln w="25400">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DataF28!$A$4:$A$74</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DataF28!$B$4:$B$74</c:f>
              <c:numCache>
                <c:formatCode>0%</c:formatCode>
                <c:ptCount val="71"/>
                <c:pt idx="0">
                  <c:v>0.62383529179168618</c:v>
                </c:pt>
                <c:pt idx="1">
                  <c:v>0.59947760119665561</c:v>
                </c:pt>
                <c:pt idx="2">
                  <c:v>0.56201524141039094</c:v>
                </c:pt>
                <c:pt idx="3">
                  <c:v>0.55774898641110116</c:v>
                </c:pt>
                <c:pt idx="4">
                  <c:v>0.54265606157637025</c:v>
                </c:pt>
                <c:pt idx="5">
                  <c:v>0.50237407297534031</c:v>
                </c:pt>
                <c:pt idx="6">
                  <c:v>0.53631045332162663</c:v>
                </c:pt>
                <c:pt idx="7">
                  <c:v>0.5345068750041041</c:v>
                </c:pt>
                <c:pt idx="8">
                  <c:v>0.55085428003015235</c:v>
                </c:pt>
                <c:pt idx="9">
                  <c:v>0.51524704235845931</c:v>
                </c:pt>
                <c:pt idx="10">
                  <c:v>0.51103113097349129</c:v>
                </c:pt>
                <c:pt idx="11">
                  <c:v>0.51726270513059991</c:v>
                </c:pt>
                <c:pt idx="12">
                  <c:v>0.44104942679405212</c:v>
                </c:pt>
                <c:pt idx="13">
                  <c:v>0.43099837005138397</c:v>
                </c:pt>
                <c:pt idx="14">
                  <c:v>0.42094731330871582</c:v>
                </c:pt>
                <c:pt idx="15">
                  <c:v>0.42187437415122986</c:v>
                </c:pt>
                <c:pt idx="16">
                  <c:v>0.4228014349937439</c:v>
                </c:pt>
                <c:pt idx="17">
                  <c:v>0.45789510011672974</c:v>
                </c:pt>
                <c:pt idx="18">
                  <c:v>0.4878849983215332</c:v>
                </c:pt>
                <c:pt idx="19">
                  <c:v>0.49507102370262146</c:v>
                </c:pt>
                <c:pt idx="20">
                  <c:v>0.47407165169715881</c:v>
                </c:pt>
                <c:pt idx="21">
                  <c:v>0.47010529041290283</c:v>
                </c:pt>
                <c:pt idx="22">
                  <c:v>0.47162100672721863</c:v>
                </c:pt>
                <c:pt idx="23">
                  <c:v>0.44262909889221191</c:v>
                </c:pt>
                <c:pt idx="24">
                  <c:v>0.4609534740447998</c:v>
                </c:pt>
                <c:pt idx="25">
                  <c:v>0.39655229449272156</c:v>
                </c:pt>
                <c:pt idx="26">
                  <c:v>0.42517644166946411</c:v>
                </c:pt>
                <c:pt idx="27">
                  <c:v>0.41299238801002502</c:v>
                </c:pt>
                <c:pt idx="28">
                  <c:v>0.37946611642837524</c:v>
                </c:pt>
                <c:pt idx="29">
                  <c:v>0.39374345541000366</c:v>
                </c:pt>
                <c:pt idx="30">
                  <c:v>0.41781407594680786</c:v>
                </c:pt>
                <c:pt idx="31">
                  <c:v>0.37060371041297913</c:v>
                </c:pt>
                <c:pt idx="32">
                  <c:v>0.37782889604568481</c:v>
                </c:pt>
                <c:pt idx="33">
                  <c:v>0.38143867254257202</c:v>
                </c:pt>
                <c:pt idx="34">
                  <c:v>0.35819590091705322</c:v>
                </c:pt>
                <c:pt idx="35">
                  <c:v>0.37775570154190063</c:v>
                </c:pt>
                <c:pt idx="36">
                  <c:v>0.47810029983520508</c:v>
                </c:pt>
                <c:pt idx="37">
                  <c:v>0.41538694500923157</c:v>
                </c:pt>
                <c:pt idx="38">
                  <c:v>0.38898137211799622</c:v>
                </c:pt>
                <c:pt idx="39">
                  <c:v>0.40255892276763916</c:v>
                </c:pt>
                <c:pt idx="40">
                  <c:v>0.39210370182991028</c:v>
                </c:pt>
                <c:pt idx="41">
                  <c:v>0.38432154059410095</c:v>
                </c:pt>
                <c:pt idx="42">
                  <c:v>0.38616812229156494</c:v>
                </c:pt>
                <c:pt idx="43">
                  <c:v>0.40684902667999268</c:v>
                </c:pt>
                <c:pt idx="44">
                  <c:v>0.42734584212303162</c:v>
                </c:pt>
                <c:pt idx="45">
                  <c:v>0.4327237606048584</c:v>
                </c:pt>
                <c:pt idx="46">
                  <c:v>0.45441329479217529</c:v>
                </c:pt>
                <c:pt idx="47">
                  <c:v>0.45398736000061035</c:v>
                </c:pt>
                <c:pt idx="48">
                  <c:v>0.47787073254585266</c:v>
                </c:pt>
                <c:pt idx="49">
                  <c:v>0.46832948923110962</c:v>
                </c:pt>
                <c:pt idx="50">
                  <c:v>0.48999491333961487</c:v>
                </c:pt>
                <c:pt idx="51">
                  <c:v>0.4313492476940155</c:v>
                </c:pt>
                <c:pt idx="52">
                  <c:v>0.37168523669242859</c:v>
                </c:pt>
                <c:pt idx="53">
                  <c:v>0.36151903867721558</c:v>
                </c:pt>
                <c:pt idx="54">
                  <c:v>0.37175667285919189</c:v>
                </c:pt>
                <c:pt idx="55">
                  <c:v>0.39929342269897461</c:v>
                </c:pt>
                <c:pt idx="56">
                  <c:v>0.41808679699897766</c:v>
                </c:pt>
                <c:pt idx="57">
                  <c:v>0.4406665563583374</c:v>
                </c:pt>
                <c:pt idx="58">
                  <c:v>0.38841646909713745</c:v>
                </c:pt>
                <c:pt idx="59">
                  <c:v>0.30828052759170532</c:v>
                </c:pt>
                <c:pt idx="60">
                  <c:v>0.31952178478240967</c:v>
                </c:pt>
                <c:pt idx="61">
                  <c:v>0.32931804656982422</c:v>
                </c:pt>
                <c:pt idx="62">
                  <c:v>0.34964683651924133</c:v>
                </c:pt>
                <c:pt idx="63">
                  <c:v>0.39446672797203064</c:v>
                </c:pt>
                <c:pt idx="64">
                  <c:v>0.40791565179824829</c:v>
                </c:pt>
              </c:numCache>
            </c:numRef>
          </c:val>
          <c:smooth val="0"/>
          <c:extLst>
            <c:ext xmlns:c16="http://schemas.microsoft.com/office/drawing/2014/chart" uri="{C3380CC4-5D6E-409C-BE32-E72D297353CC}">
              <c16:uniqueId val="{00000000-7582-B541-A07A-62C64C21FF47}"/>
            </c:ext>
          </c:extLst>
        </c:ser>
        <c:ser>
          <c:idx val="2"/>
          <c:order val="1"/>
          <c:tx>
            <c:v>Saez and Zucman (2019b)</c:v>
          </c:tx>
          <c:spPr>
            <a:ln w="15875">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DataF28!$A$4:$A$74</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DataF28!$C$4:$C$74</c:f>
              <c:numCache>
                <c:formatCode>0%</c:formatCode>
                <c:ptCount val="71"/>
                <c:pt idx="0">
                  <c:v>0.56882778607055651</c:v>
                </c:pt>
                <c:pt idx="1">
                  <c:v>0.60573046982465228</c:v>
                </c:pt>
                <c:pt idx="2">
                  <c:v>0.55819959789125639</c:v>
                </c:pt>
                <c:pt idx="3">
                  <c:v>0.57914018847891624</c:v>
                </c:pt>
                <c:pt idx="4">
                  <c:v>0.55394763911584699</c:v>
                </c:pt>
                <c:pt idx="5">
                  <c:v>0.55128882196037954</c:v>
                </c:pt>
                <c:pt idx="6">
                  <c:v>0.56277439486713698</c:v>
                </c:pt>
                <c:pt idx="7">
                  <c:v>0.54934833418230355</c:v>
                </c:pt>
                <c:pt idx="8">
                  <c:v>0.55100161067780151</c:v>
                </c:pt>
                <c:pt idx="9">
                  <c:v>0.53350443670021652</c:v>
                </c:pt>
                <c:pt idx="10">
                  <c:v>0.54546008688007719</c:v>
                </c:pt>
                <c:pt idx="11">
                  <c:v>0.54988327485891864</c:v>
                </c:pt>
                <c:pt idx="12">
                  <c:v>0.51096253509953671</c:v>
                </c:pt>
                <c:pt idx="13">
                  <c:v>0.50173538117865601</c:v>
                </c:pt>
                <c:pt idx="14">
                  <c:v>0.49246544645590917</c:v>
                </c:pt>
                <c:pt idx="15">
                  <c:v>0.49206243899986923</c:v>
                </c:pt>
                <c:pt idx="16">
                  <c:v>0.49166413748722049</c:v>
                </c:pt>
                <c:pt idx="17">
                  <c:v>0.50928114303759964</c:v>
                </c:pt>
                <c:pt idx="18">
                  <c:v>0.53028106707559119</c:v>
                </c:pt>
                <c:pt idx="19">
                  <c:v>0.54472287780363859</c:v>
                </c:pt>
                <c:pt idx="20">
                  <c:v>0.51314110356365716</c:v>
                </c:pt>
                <c:pt idx="21">
                  <c:v>0.50122607307337841</c:v>
                </c:pt>
                <c:pt idx="22">
                  <c:v>0.49704465059885589</c:v>
                </c:pt>
                <c:pt idx="23">
                  <c:v>0.46819438455562357</c:v>
                </c:pt>
                <c:pt idx="24">
                  <c:v>0.48895946647768929</c:v>
                </c:pt>
                <c:pt idx="25">
                  <c:v>0.42984302108658273</c:v>
                </c:pt>
                <c:pt idx="26">
                  <c:v>0.45939983674622753</c:v>
                </c:pt>
                <c:pt idx="27">
                  <c:v>0.45643261005574653</c:v>
                </c:pt>
                <c:pt idx="28">
                  <c:v>0.42704287640891281</c:v>
                </c:pt>
                <c:pt idx="29">
                  <c:v>0.43033640209498281</c:v>
                </c:pt>
                <c:pt idx="30">
                  <c:v>0.43660437483788805</c:v>
                </c:pt>
                <c:pt idx="31">
                  <c:v>0.39118350298514271</c:v>
                </c:pt>
                <c:pt idx="32">
                  <c:v>0.37297364778923364</c:v>
                </c:pt>
                <c:pt idx="33">
                  <c:v>0.3718195377634228</c:v>
                </c:pt>
                <c:pt idx="34">
                  <c:v>0.34655103705321932</c:v>
                </c:pt>
                <c:pt idx="35">
                  <c:v>0.35280328424074364</c:v>
                </c:pt>
                <c:pt idx="36">
                  <c:v>0.37244884196857814</c:v>
                </c:pt>
                <c:pt idx="37">
                  <c:v>0.36246223091887786</c:v>
                </c:pt>
                <c:pt idx="38">
                  <c:v>0.35191200723666105</c:v>
                </c:pt>
                <c:pt idx="39">
                  <c:v>0.36180253229954412</c:v>
                </c:pt>
                <c:pt idx="40">
                  <c:v>0.35435278937315179</c:v>
                </c:pt>
                <c:pt idx="41">
                  <c:v>0.35840461324069001</c:v>
                </c:pt>
                <c:pt idx="42">
                  <c:v>0.36401027586296475</c:v>
                </c:pt>
                <c:pt idx="43">
                  <c:v>0.39485770089636635</c:v>
                </c:pt>
                <c:pt idx="44">
                  <c:v>0.40848453975467375</c:v>
                </c:pt>
                <c:pt idx="45">
                  <c:v>0.41767331993641926</c:v>
                </c:pt>
                <c:pt idx="46">
                  <c:v>0.41760397951857564</c:v>
                </c:pt>
                <c:pt idx="47">
                  <c:v>0.38593981006262512</c:v>
                </c:pt>
                <c:pt idx="48">
                  <c:v>0.38950442227482102</c:v>
                </c:pt>
                <c:pt idx="49">
                  <c:v>0.37622487300530405</c:v>
                </c:pt>
                <c:pt idx="50">
                  <c:v>0.37225532295847158</c:v>
                </c:pt>
                <c:pt idx="51">
                  <c:v>0.37693867281121218</c:v>
                </c:pt>
                <c:pt idx="52">
                  <c:v>0.34299254513255029</c:v>
                </c:pt>
                <c:pt idx="53">
                  <c:v>0.33149878481743411</c:v>
                </c:pt>
                <c:pt idx="54">
                  <c:v>0.32246967110279806</c:v>
                </c:pt>
                <c:pt idx="55">
                  <c:v>0.32766200860536576</c:v>
                </c:pt>
                <c:pt idx="56">
                  <c:v>0.33158039765440839</c:v>
                </c:pt>
                <c:pt idx="57">
                  <c:v>0.33641477581736667</c:v>
                </c:pt>
                <c:pt idx="58">
                  <c:v>0.35852630142092556</c:v>
                </c:pt>
                <c:pt idx="59">
                  <c:v>0.30627717395370885</c:v>
                </c:pt>
                <c:pt idx="60">
                  <c:v>0.29734337516642245</c:v>
                </c:pt>
                <c:pt idx="61">
                  <c:v>0.30508253726703777</c:v>
                </c:pt>
                <c:pt idx="62">
                  <c:v>0.29476367958992472</c:v>
                </c:pt>
                <c:pt idx="63">
                  <c:v>0.35933139907144945</c:v>
                </c:pt>
                <c:pt idx="64">
                  <c:v>0.34128078053955746</c:v>
                </c:pt>
                <c:pt idx="65">
                  <c:v>0.35367482405018652</c:v>
                </c:pt>
                <c:pt idx="66">
                  <c:v>0.35655206615415674</c:v>
                </c:pt>
                <c:pt idx="67">
                  <c:v>0.33884383442031346</c:v>
                </c:pt>
                <c:pt idx="68">
                  <c:v>0.31352276787916844</c:v>
                </c:pt>
              </c:numCache>
            </c:numRef>
          </c:val>
          <c:smooth val="0"/>
          <c:extLst>
            <c:ext xmlns:c16="http://schemas.microsoft.com/office/drawing/2014/chart" uri="{C3380CC4-5D6E-409C-BE32-E72D297353CC}">
              <c16:uniqueId val="{00000001-7582-B541-A07A-62C64C21FF47}"/>
            </c:ext>
          </c:extLst>
        </c:ser>
        <c:ser>
          <c:idx val="0"/>
          <c:order val="2"/>
          <c:tx>
            <c:v>This update</c:v>
          </c:tx>
          <c:spPr>
            <a:ln w="15875">
              <a:solidFill>
                <a:schemeClr val="tx1"/>
              </a:solidFill>
            </a:ln>
            <a:effectLst/>
          </c:spPr>
          <c:marker>
            <c:symbol val="diamond"/>
            <c:size val="11"/>
            <c:spPr>
              <a:solidFill>
                <a:schemeClr val="bg2">
                  <a:lumMod val="50000"/>
                </a:schemeClr>
              </a:solidFill>
              <a:ln w="9525">
                <a:solidFill>
                  <a:schemeClr val="tx1"/>
                </a:solidFill>
              </a:ln>
              <a:effectLst/>
            </c:spPr>
          </c:marker>
          <c:val>
            <c:numRef>
              <c:f>DataF28!$D$4:$D$74</c:f>
              <c:numCache>
                <c:formatCode>0%</c:formatCode>
                <c:ptCount val="71"/>
                <c:pt idx="0">
                  <c:v>0.55729645106743275</c:v>
                </c:pt>
                <c:pt idx="1">
                  <c:v>0.59042265474806765</c:v>
                </c:pt>
                <c:pt idx="2">
                  <c:v>0.54427087830427634</c:v>
                </c:pt>
                <c:pt idx="3">
                  <c:v>0.56947910759463516</c:v>
                </c:pt>
                <c:pt idx="4">
                  <c:v>0.55035777313557133</c:v>
                </c:pt>
                <c:pt idx="5">
                  <c:v>0.55019966250551511</c:v>
                </c:pt>
                <c:pt idx="6">
                  <c:v>0.56414622083599952</c:v>
                </c:pt>
                <c:pt idx="7">
                  <c:v>0.55120468218935659</c:v>
                </c:pt>
                <c:pt idx="8">
                  <c:v>0.55680122346047778</c:v>
                </c:pt>
                <c:pt idx="9">
                  <c:v>0.54361432506149909</c:v>
                </c:pt>
                <c:pt idx="10">
                  <c:v>0.55371396960173302</c:v>
                </c:pt>
                <c:pt idx="11">
                  <c:v>0.56148881425827246</c:v>
                </c:pt>
                <c:pt idx="12">
                  <c:v>0.51731854677200317</c:v>
                </c:pt>
                <c:pt idx="13">
                  <c:v>0.50715240836143494</c:v>
                </c:pt>
                <c:pt idx="14">
                  <c:v>0.4969862699508667</c:v>
                </c:pt>
                <c:pt idx="15">
                  <c:v>0.49419769644737244</c:v>
                </c:pt>
                <c:pt idx="16">
                  <c:v>0.49140912294387817</c:v>
                </c:pt>
                <c:pt idx="17">
                  <c:v>0.50848555564880371</c:v>
                </c:pt>
                <c:pt idx="18">
                  <c:v>0.53617805242538452</c:v>
                </c:pt>
                <c:pt idx="19">
                  <c:v>0.55615931749343872</c:v>
                </c:pt>
                <c:pt idx="20">
                  <c:v>0.53172928094863892</c:v>
                </c:pt>
                <c:pt idx="21">
                  <c:v>0.51773625612258911</c:v>
                </c:pt>
                <c:pt idx="22">
                  <c:v>0.51271194219589233</c:v>
                </c:pt>
                <c:pt idx="23">
                  <c:v>0.48063495755195618</c:v>
                </c:pt>
                <c:pt idx="24">
                  <c:v>0.50696635246276855</c:v>
                </c:pt>
                <c:pt idx="25">
                  <c:v>0.44452422857284546</c:v>
                </c:pt>
                <c:pt idx="26">
                  <c:v>0.47133061289787292</c:v>
                </c:pt>
                <c:pt idx="27">
                  <c:v>0.4648565948009491</c:v>
                </c:pt>
                <c:pt idx="28">
                  <c:v>0.44032979011535645</c:v>
                </c:pt>
                <c:pt idx="29">
                  <c:v>0.43990981578826904</c:v>
                </c:pt>
                <c:pt idx="30">
                  <c:v>0.43986600637435913</c:v>
                </c:pt>
                <c:pt idx="31">
                  <c:v>0.38999858498573303</c:v>
                </c:pt>
                <c:pt idx="32">
                  <c:v>0.37468215823173523</c:v>
                </c:pt>
                <c:pt idx="33">
                  <c:v>0.36297178268432617</c:v>
                </c:pt>
                <c:pt idx="34">
                  <c:v>0.34215793013572693</c:v>
                </c:pt>
                <c:pt idx="35">
                  <c:v>0.35312938690185547</c:v>
                </c:pt>
                <c:pt idx="36">
                  <c:v>0.38354802131652832</c:v>
                </c:pt>
                <c:pt idx="37">
                  <c:v>0.36783584952354431</c:v>
                </c:pt>
                <c:pt idx="38">
                  <c:v>0.34691071510314941</c:v>
                </c:pt>
                <c:pt idx="39">
                  <c:v>0.35699647665023804</c:v>
                </c:pt>
                <c:pt idx="40">
                  <c:v>0.35116535425186157</c:v>
                </c:pt>
                <c:pt idx="41">
                  <c:v>0.35606706142425537</c:v>
                </c:pt>
                <c:pt idx="42">
                  <c:v>0.36245980858802795</c:v>
                </c:pt>
                <c:pt idx="43">
                  <c:v>0.39766943454742432</c:v>
                </c:pt>
                <c:pt idx="44">
                  <c:v>0.41485825181007385</c:v>
                </c:pt>
                <c:pt idx="45">
                  <c:v>0.41631841659545898</c:v>
                </c:pt>
                <c:pt idx="46">
                  <c:v>0.42601281404495239</c:v>
                </c:pt>
                <c:pt idx="47">
                  <c:v>0.40323850512504578</c:v>
                </c:pt>
                <c:pt idx="48">
                  <c:v>0.39764297008514404</c:v>
                </c:pt>
                <c:pt idx="49">
                  <c:v>0.3912920355796814</c:v>
                </c:pt>
                <c:pt idx="50">
                  <c:v>0.38648661971092224</c:v>
                </c:pt>
                <c:pt idx="51">
                  <c:v>0.38866084814071655</c:v>
                </c:pt>
                <c:pt idx="52">
                  <c:v>0.34820905327796936</c:v>
                </c:pt>
                <c:pt idx="53">
                  <c:v>0.33800122141838074</c:v>
                </c:pt>
                <c:pt idx="54">
                  <c:v>0.33607068657875061</c:v>
                </c:pt>
                <c:pt idx="55">
                  <c:v>0.33863386511802673</c:v>
                </c:pt>
                <c:pt idx="56">
                  <c:v>0.34186947345733643</c:v>
                </c:pt>
                <c:pt idx="57">
                  <c:v>0.34343099594116211</c:v>
                </c:pt>
                <c:pt idx="58">
                  <c:v>0.37145733833312988</c:v>
                </c:pt>
                <c:pt idx="59">
                  <c:v>0.32176247239112854</c:v>
                </c:pt>
                <c:pt idx="60">
                  <c:v>0.3086065948009491</c:v>
                </c:pt>
                <c:pt idx="61">
                  <c:v>0.31573331356048584</c:v>
                </c:pt>
                <c:pt idx="62">
                  <c:v>0.30609437823295593</c:v>
                </c:pt>
                <c:pt idx="63">
                  <c:v>0.36615091562271118</c:v>
                </c:pt>
                <c:pt idx="64">
                  <c:v>0.34817138314247131</c:v>
                </c:pt>
                <c:pt idx="65">
                  <c:v>0.36398467421531677</c:v>
                </c:pt>
                <c:pt idx="66">
                  <c:v>0.37023594975471497</c:v>
                </c:pt>
                <c:pt idx="67">
                  <c:v>0.34733894467353821</c:v>
                </c:pt>
                <c:pt idx="68">
                  <c:v>0.33768132328987122</c:v>
                </c:pt>
              </c:numCache>
            </c:numRef>
          </c:val>
          <c:smooth val="0"/>
          <c:extLst>
            <c:ext xmlns:c16="http://schemas.microsoft.com/office/drawing/2014/chart" uri="{C3380CC4-5D6E-409C-BE32-E72D297353CC}">
              <c16:uniqueId val="{00000000-85D8-1D41-A77F-6215698AE56D}"/>
            </c:ext>
          </c:extLst>
        </c:ser>
        <c:dLbls>
          <c:showLegendKey val="0"/>
          <c:showVal val="0"/>
          <c:showCatName val="0"/>
          <c:showSerName val="0"/>
          <c:showPercent val="0"/>
          <c:showBubbleSize val="0"/>
        </c:dLbls>
        <c:marker val="1"/>
        <c:smooth val="0"/>
        <c:axId val="-2096716456"/>
        <c:axId val="-2106770264"/>
      </c:lineChart>
      <c:catAx>
        <c:axId val="-209671645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106770264"/>
        <c:crosses val="autoZero"/>
        <c:auto val="1"/>
        <c:lblAlgn val="ctr"/>
        <c:lblOffset val="100"/>
        <c:tickLblSkip val="5"/>
        <c:tickMarkSkip val="5"/>
        <c:noMultiLvlLbl val="0"/>
      </c:catAx>
      <c:valAx>
        <c:axId val="-2106770264"/>
        <c:scaling>
          <c:orientation val="minMax"/>
          <c:max val="0.7"/>
          <c:min val="0"/>
        </c:scaling>
        <c:delete val="0"/>
        <c:axPos val="l"/>
        <c:numFmt formatCode="0%" sourceLinked="0"/>
        <c:majorTickMark val="none"/>
        <c:minorTickMark val="none"/>
        <c:tickLblPos val="nextTo"/>
        <c:crossAx val="-2096716456"/>
        <c:crosses val="autoZero"/>
        <c:crossBetween val="between"/>
        <c:majorUnit val="0.1"/>
      </c:valAx>
    </c:plotArea>
    <c:legend>
      <c:legendPos val="r"/>
      <c:layout>
        <c:manualLayout>
          <c:xMode val="edge"/>
          <c:yMode val="edge"/>
          <c:x val="0.19619212598425201"/>
          <c:y val="0.61726845418832399"/>
          <c:w val="0.46751157771945201"/>
          <c:h val="0.22036505240766499"/>
        </c:manualLayout>
      </c:layout>
      <c:overlay val="0"/>
    </c:legend>
    <c:plotVisOnly val="1"/>
    <c:dispBlanksAs val="span"/>
    <c:showDLblsOverMax val="0"/>
  </c:chart>
  <c:spPr>
    <a:ln>
      <a:noFill/>
    </a:ln>
  </c:spPr>
  <c:txPr>
    <a:bodyPr/>
    <a:lstStyle/>
    <a:p>
      <a:pPr>
        <a:defRPr sz="1600">
          <a:latin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766185476815"/>
          <c:y val="6.0185185185185203E-2"/>
          <c:w val="0.86645800524934402"/>
          <c:h val="0.77176472732575097"/>
        </c:manualLayout>
      </c:layout>
      <c:lineChart>
        <c:grouping val="standard"/>
        <c:varyColors val="0"/>
        <c:ser>
          <c:idx val="0"/>
          <c:order val="0"/>
          <c:tx>
            <c:strRef>
              <c:f>DataF4!$J$2</c:f>
              <c:strCache>
                <c:ptCount val="1"/>
                <c:pt idx="0">
                  <c:v>Saez-Zucman aggregate </c:v>
                </c:pt>
              </c:strCache>
            </c:strRef>
          </c:tx>
          <c:marker>
            <c:symbol val="none"/>
          </c:marker>
          <c:cat>
            <c:numRef>
              <c:f>DataF4!$A$5:$A$25</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DataF4!$J$5:$J$25</c:f>
              <c:numCache>
                <c:formatCode>0.0%</c:formatCode>
                <c:ptCount val="21"/>
                <c:pt idx="0">
                  <c:v>4.6003801021215637E-2</c:v>
                </c:pt>
                <c:pt idx="1">
                  <c:v>4.5673325762772297E-2</c:v>
                </c:pt>
                <c:pt idx="2">
                  <c:v>4.6428198272341514E-2</c:v>
                </c:pt>
                <c:pt idx="3">
                  <c:v>4.6182589781244308E-2</c:v>
                </c:pt>
                <c:pt idx="4">
                  <c:v>5.1989500070588675E-2</c:v>
                </c:pt>
                <c:pt idx="5">
                  <c:v>4.8682173061223834E-2</c:v>
                </c:pt>
                <c:pt idx="6">
                  <c:v>3.4663151642713663E-2</c:v>
                </c:pt>
                <c:pt idx="7">
                  <c:v>2.6989908828114674E-2</c:v>
                </c:pt>
                <c:pt idx="8">
                  <c:v>2.4428408801149791E-2</c:v>
                </c:pt>
                <c:pt idx="9">
                  <c:v>2.9128368816938473E-2</c:v>
                </c:pt>
                <c:pt idx="10">
                  <c:v>3.8531697407255899E-2</c:v>
                </c:pt>
                <c:pt idx="11">
                  <c:v>4.1788966949251827E-2</c:v>
                </c:pt>
                <c:pt idx="12">
                  <c:v>2.9816107525857512E-2</c:v>
                </c:pt>
                <c:pt idx="13">
                  <c:v>2.1229103476759444E-2</c:v>
                </c:pt>
                <c:pt idx="14">
                  <c:v>1.7141159214473276E-2</c:v>
                </c:pt>
                <c:pt idx="15">
                  <c:v>1.4090387330768535E-2</c:v>
                </c:pt>
                <c:pt idx="16">
                  <c:v>1.280125671131793E-2</c:v>
                </c:pt>
                <c:pt idx="17">
                  <c:v>1.1801191727408468E-2</c:v>
                </c:pt>
                <c:pt idx="18">
                  <c:v>1.121116014006459E-2</c:v>
                </c:pt>
                <c:pt idx="19">
                  <c:v>1.103211650051843E-2</c:v>
                </c:pt>
                <c:pt idx="20">
                  <c:v>1.0794066205284183E-2</c:v>
                </c:pt>
              </c:numCache>
            </c:numRef>
          </c:val>
          <c:smooth val="0"/>
          <c:extLst>
            <c:ext xmlns:c16="http://schemas.microsoft.com/office/drawing/2014/chart" uri="{C3380CC4-5D6E-409C-BE32-E72D297353CC}">
              <c16:uniqueId val="{00000000-4F87-804D-BD65-F129FDA41C88}"/>
            </c:ext>
          </c:extLst>
        </c:ser>
        <c:ser>
          <c:idx val="1"/>
          <c:order val="1"/>
          <c:tx>
            <c:strRef>
              <c:f>DataF4!$P$2</c:f>
              <c:strCache>
                <c:ptCount val="1"/>
                <c:pt idx="0">
                  <c:v>Estates $20m+</c:v>
                </c:pt>
              </c:strCache>
            </c:strRef>
          </c:tx>
          <c:marker>
            <c:symbol val="none"/>
          </c:marker>
          <c:cat>
            <c:numRef>
              <c:f>DataF4!$A$5:$A$25</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DataF4!$P$5:$P$25</c:f>
              <c:numCache>
                <c:formatCode>0.0%</c:formatCode>
                <c:ptCount val="21"/>
                <c:pt idx="0">
                  <c:v>4.5979630000000001E-2</c:v>
                </c:pt>
                <c:pt idx="1">
                  <c:v>4.3464910000000002E-2</c:v>
                </c:pt>
                <c:pt idx="2">
                  <c:v>4.3583915000000001E-2</c:v>
                </c:pt>
                <c:pt idx="3">
                  <c:v>4.3702919999999999E-2</c:v>
                </c:pt>
                <c:pt idx="4">
                  <c:v>4.3407029999999999E-2</c:v>
                </c:pt>
                <c:pt idx="5">
                  <c:v>4.3111139999999999E-2</c:v>
                </c:pt>
                <c:pt idx="6">
                  <c:v>3.4055990000000001E-2</c:v>
                </c:pt>
                <c:pt idx="7">
                  <c:v>3.5130799999999997E-2</c:v>
                </c:pt>
                <c:pt idx="8">
                  <c:v>2.487141E-2</c:v>
                </c:pt>
                <c:pt idx="9">
                  <c:v>3.2141299999999998E-2</c:v>
                </c:pt>
                <c:pt idx="10">
                  <c:v>3.4608239999999998E-2</c:v>
                </c:pt>
                <c:pt idx="11">
                  <c:v>3.5506610000000001E-2</c:v>
                </c:pt>
                <c:pt idx="12">
                  <c:v>3.8369960000000002E-2</c:v>
                </c:pt>
                <c:pt idx="13">
                  <c:v>2.6037049999999999E-2</c:v>
                </c:pt>
                <c:pt idx="14">
                  <c:v>2.1724750000000001E-2</c:v>
                </c:pt>
                <c:pt idx="15">
                  <c:v>1.8838219999999999E-2</c:v>
                </c:pt>
                <c:pt idx="16">
                  <c:v>1.3905753999999999E-2</c:v>
                </c:pt>
                <c:pt idx="17">
                  <c:v>1.5809136000000001E-2</c:v>
                </c:pt>
                <c:pt idx="18">
                  <c:v>1.3125481E-2</c:v>
                </c:pt>
                <c:pt idx="19">
                  <c:v>2.3277863999999999E-2</c:v>
                </c:pt>
                <c:pt idx="20">
                  <c:v>1.4374102E-2</c:v>
                </c:pt>
              </c:numCache>
            </c:numRef>
          </c:val>
          <c:smooth val="0"/>
          <c:extLst>
            <c:ext xmlns:c16="http://schemas.microsoft.com/office/drawing/2014/chart" uri="{C3380CC4-5D6E-409C-BE32-E72D297353CC}">
              <c16:uniqueId val="{00000001-4F87-804D-BD65-F129FDA41C88}"/>
            </c:ext>
          </c:extLst>
        </c:ser>
        <c:dLbls>
          <c:showLegendKey val="0"/>
          <c:showVal val="0"/>
          <c:showCatName val="0"/>
          <c:showSerName val="0"/>
          <c:showPercent val="0"/>
          <c:showBubbleSize val="0"/>
        </c:dLbls>
        <c:smooth val="0"/>
        <c:axId val="-2054897096"/>
        <c:axId val="-2054894056"/>
      </c:lineChart>
      <c:catAx>
        <c:axId val="-2054897096"/>
        <c:scaling>
          <c:orientation val="minMax"/>
        </c:scaling>
        <c:delete val="0"/>
        <c:axPos val="b"/>
        <c:numFmt formatCode="General" sourceLinked="1"/>
        <c:majorTickMark val="out"/>
        <c:minorTickMark val="none"/>
        <c:tickLblPos val="nextTo"/>
        <c:crossAx val="-2054894056"/>
        <c:crosses val="autoZero"/>
        <c:auto val="1"/>
        <c:lblAlgn val="ctr"/>
        <c:lblOffset val="100"/>
        <c:noMultiLvlLbl val="0"/>
      </c:catAx>
      <c:valAx>
        <c:axId val="-2054894056"/>
        <c:scaling>
          <c:orientation val="minMax"/>
        </c:scaling>
        <c:delete val="0"/>
        <c:axPos val="l"/>
        <c:majorGridlines/>
        <c:numFmt formatCode="0.0%" sourceLinked="1"/>
        <c:majorTickMark val="out"/>
        <c:minorTickMark val="none"/>
        <c:tickLblPos val="nextTo"/>
        <c:crossAx val="-2054897096"/>
        <c:crosses val="autoZero"/>
        <c:crossBetween val="between"/>
      </c:valAx>
    </c:plotArea>
    <c:legend>
      <c:legendPos val="r"/>
      <c:layout>
        <c:manualLayout>
          <c:xMode val="edge"/>
          <c:yMode val="edge"/>
          <c:x val="0.36912992125984201"/>
          <c:y val="9.1824876057159499E-2"/>
          <c:w val="0.58364785651793505"/>
          <c:h val="0.18209098862642201"/>
        </c:manualLayout>
      </c:layout>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600">
                <a:solidFill>
                  <a:schemeClr val="tx1">
                    <a:lumMod val="75000"/>
                    <a:lumOff val="25000"/>
                  </a:schemeClr>
                </a:solidFill>
              </a:rPr>
              <a:t>Share</a:t>
            </a:r>
            <a:r>
              <a:rPr lang="fr-FR" sz="1600" baseline="0">
                <a:solidFill>
                  <a:schemeClr val="tx1">
                    <a:lumMod val="75000"/>
                    <a:lumOff val="25000"/>
                  </a:schemeClr>
                </a:solidFill>
              </a:rPr>
              <a:t> of taxable interest earned via pass-through businesses</a:t>
            </a:r>
            <a:endParaRPr lang="fr-FR" sz="1600">
              <a:solidFill>
                <a:schemeClr val="tx1">
                  <a:lumMod val="75000"/>
                  <a:lumOff val="25000"/>
                </a:schemeClr>
              </a:solidFill>
            </a:endParaRPr>
          </a:p>
        </c:rich>
      </c:tx>
      <c:layout>
        <c:manualLayout>
          <c:xMode val="edge"/>
          <c:yMode val="edge"/>
          <c:x val="0.14461380320622499"/>
          <c:y val="1.0891813078649001E-2"/>
        </c:manualLayout>
      </c:layout>
      <c:overlay val="0"/>
    </c:title>
    <c:autoTitleDeleted val="0"/>
    <c:plotArea>
      <c:layout/>
      <c:areaChart>
        <c:grouping val="stacked"/>
        <c:varyColors val="0"/>
        <c:ser>
          <c:idx val="0"/>
          <c:order val="0"/>
          <c:spPr>
            <a:solidFill>
              <a:schemeClr val="tx2">
                <a:lumMod val="60000"/>
                <a:lumOff val="40000"/>
              </a:schemeClr>
            </a:solidFill>
            <a:effectLst/>
          </c:spPr>
          <c:cat>
            <c:numRef>
              <c:f>DataF5!$A$3:$A$27</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DataF5!$M$3:$M$27</c:f>
              <c:numCache>
                <c:formatCode>0.0%</c:formatCode>
                <c:ptCount val="25"/>
                <c:pt idx="0">
                  <c:v>4.9567143254016968E-2</c:v>
                </c:pt>
                <c:pt idx="1">
                  <c:v>4.9567143254016968E-2</c:v>
                </c:pt>
                <c:pt idx="2">
                  <c:v>4.9567143254016961E-2</c:v>
                </c:pt>
                <c:pt idx="3">
                  <c:v>5.4419851152571627E-2</c:v>
                </c:pt>
                <c:pt idx="4">
                  <c:v>5.5897105416423995E-2</c:v>
                </c:pt>
                <c:pt idx="5">
                  <c:v>5.960707436607713E-2</c:v>
                </c:pt>
                <c:pt idx="6">
                  <c:v>6.0509200055948689E-2</c:v>
                </c:pt>
                <c:pt idx="7">
                  <c:v>6.8955528016597475E-2</c:v>
                </c:pt>
                <c:pt idx="8">
                  <c:v>6.2660480249317918E-2</c:v>
                </c:pt>
                <c:pt idx="9">
                  <c:v>6.3337503083964505E-2</c:v>
                </c:pt>
                <c:pt idx="10">
                  <c:v>6.6819350270209826E-2</c:v>
                </c:pt>
                <c:pt idx="11">
                  <c:v>7.0197179565851309E-2</c:v>
                </c:pt>
                <c:pt idx="12">
                  <c:v>7.917337713731569E-2</c:v>
                </c:pt>
                <c:pt idx="13">
                  <c:v>8.2992348998480944E-2</c:v>
                </c:pt>
                <c:pt idx="14">
                  <c:v>8.0961188493026484E-2</c:v>
                </c:pt>
                <c:pt idx="15">
                  <c:v>7.3213928525146882E-2</c:v>
                </c:pt>
                <c:pt idx="16">
                  <c:v>7.2783757052641632E-2</c:v>
                </c:pt>
                <c:pt idx="17">
                  <c:v>7.3337410750919318E-2</c:v>
                </c:pt>
                <c:pt idx="18">
                  <c:v>9.1000097883908421E-2</c:v>
                </c:pt>
                <c:pt idx="19">
                  <c:v>7.9317520781758688E-2</c:v>
                </c:pt>
                <c:pt idx="20">
                  <c:v>8.3113499240795294E-2</c:v>
                </c:pt>
                <c:pt idx="21">
                  <c:v>8.9470717219207047E-2</c:v>
                </c:pt>
                <c:pt idx="22">
                  <c:v>8.5012455541452883E-2</c:v>
                </c:pt>
                <c:pt idx="23">
                  <c:v>8.8957403072750962E-2</c:v>
                </c:pt>
                <c:pt idx="24">
                  <c:v>8.8957403072750962E-2</c:v>
                </c:pt>
              </c:numCache>
            </c:numRef>
          </c:val>
          <c:extLst>
            <c:ext xmlns:c16="http://schemas.microsoft.com/office/drawing/2014/chart" uri="{C3380CC4-5D6E-409C-BE32-E72D297353CC}">
              <c16:uniqueId val="{00000000-7C5A-AD4B-8DD9-978ECA860C26}"/>
            </c:ext>
          </c:extLst>
        </c:ser>
        <c:ser>
          <c:idx val="1"/>
          <c:order val="1"/>
          <c:spPr>
            <a:solidFill>
              <a:schemeClr val="accent2">
                <a:lumMod val="40000"/>
                <a:lumOff val="60000"/>
              </a:schemeClr>
            </a:solidFill>
            <a:ln>
              <a:solidFill>
                <a:schemeClr val="tx1"/>
              </a:solidFill>
            </a:ln>
            <a:effectLst/>
          </c:spPr>
          <c:cat>
            <c:numRef>
              <c:f>DataF5!$A$3:$A$27</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DataF5!$N$3:$N$27</c:f>
              <c:numCache>
                <c:formatCode>0.0%</c:formatCode>
                <c:ptCount val="25"/>
                <c:pt idx="0">
                  <c:v>6.7906764833693165E-2</c:v>
                </c:pt>
                <c:pt idx="1">
                  <c:v>7.4572501682546699E-2</c:v>
                </c:pt>
                <c:pt idx="2">
                  <c:v>8.6185747151821437E-2</c:v>
                </c:pt>
                <c:pt idx="3">
                  <c:v>9.1350415155160847E-2</c:v>
                </c:pt>
                <c:pt idx="4">
                  <c:v>9.6515083158500256E-2</c:v>
                </c:pt>
                <c:pt idx="5">
                  <c:v>0.10167975116183967</c:v>
                </c:pt>
                <c:pt idx="6">
                  <c:v>0.10684441916517907</c:v>
                </c:pt>
                <c:pt idx="7">
                  <c:v>0.11200908716851848</c:v>
                </c:pt>
                <c:pt idx="8">
                  <c:v>0.11717375517185789</c:v>
                </c:pt>
                <c:pt idx="9">
                  <c:v>0.1223384231751973</c:v>
                </c:pt>
                <c:pt idx="10">
                  <c:v>0.1275030911785367</c:v>
                </c:pt>
                <c:pt idx="11">
                  <c:v>0.13266775918187609</c:v>
                </c:pt>
                <c:pt idx="12">
                  <c:v>0.13783242718521549</c:v>
                </c:pt>
                <c:pt idx="13">
                  <c:v>0.14299709518855488</c:v>
                </c:pt>
                <c:pt idx="14">
                  <c:v>0.14816176319189428</c:v>
                </c:pt>
                <c:pt idx="15">
                  <c:v>0.15332643119523368</c:v>
                </c:pt>
                <c:pt idx="16">
                  <c:v>0.15849109919857307</c:v>
                </c:pt>
                <c:pt idx="17">
                  <c:v>0.16365576720191247</c:v>
                </c:pt>
                <c:pt idx="18">
                  <c:v>0.16882043520525192</c:v>
                </c:pt>
                <c:pt idx="19">
                  <c:v>0.17353252317495943</c:v>
                </c:pt>
                <c:pt idx="20">
                  <c:v>0.18560987232067114</c:v>
                </c:pt>
                <c:pt idx="21">
                  <c:v>0.1949509834985885</c:v>
                </c:pt>
                <c:pt idx="22">
                  <c:v>0.19237683853265169</c:v>
                </c:pt>
                <c:pt idx="23">
                  <c:v>0.22300517442901702</c:v>
                </c:pt>
                <c:pt idx="24">
                  <c:v>0.22721977926262368</c:v>
                </c:pt>
              </c:numCache>
            </c:numRef>
          </c:val>
          <c:extLst>
            <c:ext xmlns:c16="http://schemas.microsoft.com/office/drawing/2014/chart" uri="{C3380CC4-5D6E-409C-BE32-E72D297353CC}">
              <c16:uniqueId val="{00000001-7C5A-AD4B-8DD9-978ECA860C26}"/>
            </c:ext>
          </c:extLst>
        </c:ser>
        <c:dLbls>
          <c:showLegendKey val="0"/>
          <c:showVal val="0"/>
          <c:showCatName val="0"/>
          <c:showSerName val="0"/>
          <c:showPercent val="0"/>
          <c:showBubbleSize val="0"/>
        </c:dLbls>
        <c:axId val="-2110812408"/>
        <c:axId val="-2110809720"/>
      </c:areaChart>
      <c:catAx>
        <c:axId val="-2110812408"/>
        <c:scaling>
          <c:orientation val="minMax"/>
        </c:scaling>
        <c:delete val="0"/>
        <c:axPos val="b"/>
        <c:numFmt formatCode="General" sourceLinked="1"/>
        <c:majorTickMark val="out"/>
        <c:minorTickMark val="none"/>
        <c:tickLblPos val="nextTo"/>
        <c:crossAx val="-2110809720"/>
        <c:crosses val="autoZero"/>
        <c:auto val="1"/>
        <c:lblAlgn val="ctr"/>
        <c:lblOffset val="100"/>
        <c:tickLblSkip val="2"/>
        <c:tickMarkSkip val="2"/>
        <c:noMultiLvlLbl val="0"/>
      </c:catAx>
      <c:valAx>
        <c:axId val="-2110809720"/>
        <c:scaling>
          <c:orientation val="minMax"/>
          <c:max val="0.32"/>
          <c:min val="0"/>
        </c:scaling>
        <c:delete val="0"/>
        <c:axPos val="l"/>
        <c:majorGridlines>
          <c:spPr>
            <a:ln>
              <a:solidFill>
                <a:schemeClr val="bg1">
                  <a:lumMod val="75000"/>
                </a:schemeClr>
              </a:solidFill>
            </a:ln>
          </c:spPr>
        </c:majorGridlines>
        <c:numFmt formatCode="0%" sourceLinked="0"/>
        <c:majorTickMark val="none"/>
        <c:minorTickMark val="none"/>
        <c:tickLblPos val="nextTo"/>
        <c:crossAx val="-2110812408"/>
        <c:crosses val="autoZero"/>
        <c:crossBetween val="midCat"/>
      </c:valAx>
    </c:plotArea>
    <c:plotVisOnly val="1"/>
    <c:dispBlanksAs val="zero"/>
    <c:showDLblsOverMax val="0"/>
  </c:chart>
  <c:spPr>
    <a:ln>
      <a:noFill/>
    </a:ln>
  </c:spPr>
  <c:txPr>
    <a:bodyPr/>
    <a:lstStyle/>
    <a:p>
      <a:pPr>
        <a:defRPr sz="1600">
          <a:latin typeface="Arial"/>
          <a:cs typeface="Arial"/>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Interest rates in the SCF</a:t>
            </a:r>
          </a:p>
        </c:rich>
      </c:tx>
      <c:layout>
        <c:manualLayout>
          <c:xMode val="edge"/>
          <c:yMode val="edge"/>
          <c:x val="0.40179588383802561"/>
          <c:y val="1.615141891645917E-2"/>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6696105554373E-2"/>
          <c:y val="9.0441292461532305E-2"/>
          <c:w val="0.89055561466978805"/>
          <c:h val="0.79078058366643"/>
        </c:manualLayout>
      </c:layout>
      <c:lineChart>
        <c:grouping val="standard"/>
        <c:varyColors val="0"/>
        <c:ser>
          <c:idx val="0"/>
          <c:order val="0"/>
          <c:tx>
            <c:v>Overall interest rate</c:v>
          </c:tx>
          <c:spPr>
            <a:ln w="38100" cap="rnd">
              <a:solidFill>
                <a:schemeClr val="accent1"/>
              </a:solidFill>
              <a:round/>
            </a:ln>
            <a:effectLst/>
          </c:spPr>
          <c:marker>
            <c:symbol val="triangle"/>
            <c:size val="10"/>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DataF6!$O$2:$O$12</c:f>
              <c:numCache>
                <c:formatCode>General</c:formatCode>
                <c:ptCount val="11"/>
                <c:pt idx="0">
                  <c:v>6.2399999999999997E-2</c:v>
                </c:pt>
                <c:pt idx="1">
                  <c:v>6.6000000000000003E-2</c:v>
                </c:pt>
                <c:pt idx="2">
                  <c:v>4.1300000000000003E-2</c:v>
                </c:pt>
                <c:pt idx="3">
                  <c:v>3.6400000000000002E-2</c:v>
                </c:pt>
                <c:pt idx="4">
                  <c:v>3.49E-2</c:v>
                </c:pt>
                <c:pt idx="5">
                  <c:v>2.2800000000000001E-2</c:v>
                </c:pt>
                <c:pt idx="6">
                  <c:v>2.7799999999999998E-2</c:v>
                </c:pt>
                <c:pt idx="7">
                  <c:v>2.06E-2</c:v>
                </c:pt>
                <c:pt idx="8">
                  <c:v>1.44E-2</c:v>
                </c:pt>
                <c:pt idx="9">
                  <c:v>1.0699999999999999E-2</c:v>
                </c:pt>
                <c:pt idx="10">
                  <c:v>1.2699999999999999E-2</c:v>
                </c:pt>
              </c:numCache>
            </c:numRef>
          </c:val>
          <c:smooth val="0"/>
          <c:extLst>
            <c:ext xmlns:c16="http://schemas.microsoft.com/office/drawing/2014/chart" uri="{C3380CC4-5D6E-409C-BE32-E72D297353CC}">
              <c16:uniqueId val="{00000000-897C-C04F-BB12-BB6C25E40BBB}"/>
            </c:ext>
          </c:extLst>
        </c:ser>
        <c:ser>
          <c:idx val="1"/>
          <c:order val="1"/>
          <c:tx>
            <c:v>Interest rate of top 1% wealthiest</c:v>
          </c:tx>
          <c:spPr>
            <a:ln w="28575" cap="rnd">
              <a:solidFill>
                <a:schemeClr val="accent6">
                  <a:lumMod val="75000"/>
                </a:schemeClr>
              </a:solidFill>
              <a:round/>
            </a:ln>
            <a:effectLst/>
          </c:spPr>
          <c:marker>
            <c:symbol val="circle"/>
            <c:size val="10"/>
            <c:spPr>
              <a:solidFill>
                <a:schemeClr val="accent6">
                  <a:lumMod val="75000"/>
                </a:schemeClr>
              </a:solidFill>
              <a:ln w="9525">
                <a:solidFill>
                  <a:schemeClr val="accent6">
                    <a:lumMod val="75000"/>
                  </a:schemeClr>
                </a:solidFill>
              </a:ln>
              <a:effectLst/>
            </c:spPr>
          </c:marker>
          <c:dPt>
            <c:idx val="10"/>
            <c:marker>
              <c:symbol val="circle"/>
              <c:size val="10"/>
              <c:spPr>
                <a:solidFill>
                  <a:schemeClr val="accent6">
                    <a:lumMod val="75000"/>
                  </a:schemeClr>
                </a:solidFill>
                <a:ln w="9525">
                  <a:solidFill>
                    <a:schemeClr val="accent6">
                      <a:lumMod val="75000"/>
                    </a:schemeClr>
                  </a:solidFill>
                </a:ln>
                <a:effectLst/>
              </c:spPr>
            </c:marker>
            <c:bubble3D val="0"/>
            <c:spPr>
              <a:ln w="38100" cap="rnd">
                <a:solidFill>
                  <a:schemeClr val="accent6">
                    <a:lumMod val="75000"/>
                  </a:schemeClr>
                </a:solidFill>
                <a:round/>
              </a:ln>
              <a:effectLst/>
            </c:spPr>
            <c:extLst>
              <c:ext xmlns:c16="http://schemas.microsoft.com/office/drawing/2014/chart" uri="{C3380CC4-5D6E-409C-BE32-E72D297353CC}">
                <c16:uniqueId val="{00000003-897C-C04F-BB12-BB6C25E40BBB}"/>
              </c:ext>
            </c:extLst>
          </c:dPt>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DataF6!$P$2:$P$12</c:f>
              <c:numCache>
                <c:formatCode>General</c:formatCode>
                <c:ptCount val="11"/>
                <c:pt idx="0">
                  <c:v>5.1200000000000002E-2</c:v>
                </c:pt>
                <c:pt idx="1">
                  <c:v>6.8599999999999994E-2</c:v>
                </c:pt>
                <c:pt idx="2">
                  <c:v>3.9E-2</c:v>
                </c:pt>
                <c:pt idx="3">
                  <c:v>4.0599999999999997E-2</c:v>
                </c:pt>
                <c:pt idx="4">
                  <c:v>3.0700000000000002E-2</c:v>
                </c:pt>
                <c:pt idx="5">
                  <c:v>2.2499999999999999E-2</c:v>
                </c:pt>
                <c:pt idx="6">
                  <c:v>4.4299999999999999E-2</c:v>
                </c:pt>
                <c:pt idx="7">
                  <c:v>2.64E-2</c:v>
                </c:pt>
                <c:pt idx="8">
                  <c:v>2.0400000000000001E-2</c:v>
                </c:pt>
                <c:pt idx="9">
                  <c:v>1.5299999999999999E-2</c:v>
                </c:pt>
                <c:pt idx="10">
                  <c:v>1.78E-2</c:v>
                </c:pt>
              </c:numCache>
            </c:numRef>
          </c:val>
          <c:smooth val="0"/>
          <c:extLst>
            <c:ext xmlns:c16="http://schemas.microsoft.com/office/drawing/2014/chart" uri="{C3380CC4-5D6E-409C-BE32-E72D297353CC}">
              <c16:uniqueId val="{00000001-897C-C04F-BB12-BB6C25E40BBB}"/>
            </c:ext>
          </c:extLst>
        </c:ser>
        <c:dLbls>
          <c:showLegendKey val="0"/>
          <c:showVal val="0"/>
          <c:showCatName val="0"/>
          <c:showSerName val="0"/>
          <c:showPercent val="0"/>
          <c:showBubbleSize val="0"/>
        </c:dLbls>
        <c:marker val="1"/>
        <c:smooth val="0"/>
        <c:axId val="2104067704"/>
        <c:axId val="2104073272"/>
      </c:lineChart>
      <c:catAx>
        <c:axId val="210406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4073272"/>
        <c:crosses val="autoZero"/>
        <c:auto val="1"/>
        <c:lblAlgn val="ctr"/>
        <c:lblOffset val="100"/>
        <c:noMultiLvlLbl val="0"/>
      </c:catAx>
      <c:valAx>
        <c:axId val="2104073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4067704"/>
        <c:crosses val="autoZero"/>
        <c:crossBetween val="between"/>
      </c:valAx>
      <c:spPr>
        <a:noFill/>
        <a:ln>
          <a:noFill/>
        </a:ln>
        <a:effectLst/>
      </c:spPr>
    </c:plotArea>
    <c:legend>
      <c:legendPos val="b"/>
      <c:layout>
        <c:manualLayout>
          <c:xMode val="edge"/>
          <c:yMode val="edge"/>
          <c:x val="0.399297013548982"/>
          <c:y val="0.118040213212913"/>
          <c:w val="0.516721110874654"/>
          <c:h val="0.2474537117495289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SCF ratio</a:t>
            </a:r>
            <a:r>
              <a:rPr lang="en-US" baseline="0"/>
              <a:t> to r in top 1% wealthiest to overall 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DataF6!$O$1</c:f>
              <c:strCache>
                <c:ptCount val="1"/>
                <c:pt idx="0">
                  <c:v>rmacroc</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DataF6!$U$2:$U$12</c:f>
              <c:numCache>
                <c:formatCode>General</c:formatCode>
                <c:ptCount val="11"/>
                <c:pt idx="0">
                  <c:v>0.82178220000000002</c:v>
                </c:pt>
                <c:pt idx="1">
                  <c:v>1.0401069999999999</c:v>
                </c:pt>
                <c:pt idx="2">
                  <c:v>0.94351459999999998</c:v>
                </c:pt>
                <c:pt idx="3">
                  <c:v>1.1152070000000001</c:v>
                </c:pt>
                <c:pt idx="4">
                  <c:v>0.88028169999999994</c:v>
                </c:pt>
                <c:pt idx="5">
                  <c:v>0.98601399999999995</c:v>
                </c:pt>
                <c:pt idx="6">
                  <c:v>1.5944449999999999</c:v>
                </c:pt>
                <c:pt idx="7">
                  <c:v>1.281482</c:v>
                </c:pt>
                <c:pt idx="8">
                  <c:v>1.4162440000000001</c:v>
                </c:pt>
                <c:pt idx="9">
                  <c:v>1.4230769999999999</c:v>
                </c:pt>
                <c:pt idx="10">
                  <c:v>1.4</c:v>
                </c:pt>
              </c:numCache>
            </c:numRef>
          </c:val>
          <c:smooth val="0"/>
          <c:extLst>
            <c:ext xmlns:c16="http://schemas.microsoft.com/office/drawing/2014/chart" uri="{C3380CC4-5D6E-409C-BE32-E72D297353CC}">
              <c16:uniqueId val="{00000000-988F-1B4B-97D9-38A52C40DE65}"/>
            </c:ext>
          </c:extLst>
        </c:ser>
        <c:dLbls>
          <c:showLegendKey val="0"/>
          <c:showVal val="0"/>
          <c:showCatName val="0"/>
          <c:showSerName val="0"/>
          <c:showPercent val="0"/>
          <c:showBubbleSize val="0"/>
        </c:dLbls>
        <c:marker val="1"/>
        <c:smooth val="0"/>
        <c:axId val="2103939960"/>
        <c:axId val="2103945608"/>
      </c:lineChart>
      <c:catAx>
        <c:axId val="2103939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945608"/>
        <c:crosses val="autoZero"/>
        <c:auto val="1"/>
        <c:lblAlgn val="ctr"/>
        <c:lblOffset val="100"/>
        <c:noMultiLvlLbl val="0"/>
      </c:catAx>
      <c:valAx>
        <c:axId val="2103945608"/>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939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SCF</a:t>
            </a:r>
            <a:r>
              <a:rPr lang="en-US" baseline="0"/>
              <a:t> interest rates (no correction)</a:t>
            </a:r>
            <a:endParaRPr lang="en-US"/>
          </a:p>
        </c:rich>
      </c:tx>
      <c:overlay val="0"/>
    </c:title>
    <c:autoTitleDeleted val="0"/>
    <c:plotArea>
      <c:layout>
        <c:manualLayout>
          <c:layoutTarget val="inner"/>
          <c:xMode val="edge"/>
          <c:yMode val="edge"/>
          <c:x val="8.46696105554373E-2"/>
          <c:y val="9.0441292461532305E-2"/>
          <c:w val="0.89055561466978805"/>
          <c:h val="0.79078058366643"/>
        </c:manualLayout>
      </c:layout>
      <c:lineChart>
        <c:grouping val="standard"/>
        <c:varyColors val="0"/>
        <c:ser>
          <c:idx val="3"/>
          <c:order val="0"/>
          <c:tx>
            <c:v>Interest rate of top .1% wealthiest</c:v>
          </c:tx>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DataF6!$F$2:$F$12</c:f>
              <c:numCache>
                <c:formatCode>General</c:formatCode>
                <c:ptCount val="11"/>
                <c:pt idx="0">
                  <c:v>7.1400000000000005E-2</c:v>
                </c:pt>
                <c:pt idx="1">
                  <c:v>8.7900000000000006E-2</c:v>
                </c:pt>
                <c:pt idx="2">
                  <c:v>3.8300000000000001E-2</c:v>
                </c:pt>
                <c:pt idx="3">
                  <c:v>3.95E-2</c:v>
                </c:pt>
                <c:pt idx="4">
                  <c:v>2.4899999999999999E-2</c:v>
                </c:pt>
                <c:pt idx="5">
                  <c:v>2.9100000000000001E-2</c:v>
                </c:pt>
                <c:pt idx="6">
                  <c:v>5.8099999999999999E-2</c:v>
                </c:pt>
                <c:pt idx="7">
                  <c:v>4.0300000000000002E-2</c:v>
                </c:pt>
                <c:pt idx="8">
                  <c:v>2.9100000000000001E-2</c:v>
                </c:pt>
                <c:pt idx="9">
                  <c:v>0.04</c:v>
                </c:pt>
                <c:pt idx="10">
                  <c:v>3.5299999999999998E-2</c:v>
                </c:pt>
              </c:numCache>
            </c:numRef>
          </c:val>
          <c:smooth val="0"/>
          <c:extLst>
            <c:ext xmlns:c16="http://schemas.microsoft.com/office/drawing/2014/chart" uri="{C3380CC4-5D6E-409C-BE32-E72D297353CC}">
              <c16:uniqueId val="{00000000-3BF5-0145-B580-EBD890F628B5}"/>
            </c:ext>
          </c:extLst>
        </c:ser>
        <c:ser>
          <c:idx val="0"/>
          <c:order val="1"/>
          <c:tx>
            <c:v>Overall interest rate</c:v>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DataF6!$D$2:$D$12</c:f>
              <c:numCache>
                <c:formatCode>General</c:formatCode>
                <c:ptCount val="11"/>
                <c:pt idx="0">
                  <c:v>7.0699999999999999E-2</c:v>
                </c:pt>
                <c:pt idx="1">
                  <c:v>7.4800000000000005E-2</c:v>
                </c:pt>
                <c:pt idx="2">
                  <c:v>4.7800000000000002E-2</c:v>
                </c:pt>
                <c:pt idx="3">
                  <c:v>4.3400000000000001E-2</c:v>
                </c:pt>
                <c:pt idx="4">
                  <c:v>4.2599999999999999E-2</c:v>
                </c:pt>
                <c:pt idx="5">
                  <c:v>2.86E-2</c:v>
                </c:pt>
                <c:pt idx="6">
                  <c:v>3.5999999999999997E-2</c:v>
                </c:pt>
                <c:pt idx="7">
                  <c:v>2.7E-2</c:v>
                </c:pt>
                <c:pt idx="8">
                  <c:v>1.9699999999999999E-2</c:v>
                </c:pt>
                <c:pt idx="9">
                  <c:v>1.5599999999999999E-2</c:v>
                </c:pt>
                <c:pt idx="10">
                  <c:v>1.8499999999999999E-2</c:v>
                </c:pt>
              </c:numCache>
            </c:numRef>
          </c:val>
          <c:smooth val="0"/>
          <c:extLst>
            <c:ext xmlns:c16="http://schemas.microsoft.com/office/drawing/2014/chart" uri="{C3380CC4-5D6E-409C-BE32-E72D297353CC}">
              <c16:uniqueId val="{00000001-3BF5-0145-B580-EBD890F628B5}"/>
            </c:ext>
          </c:extLst>
        </c:ser>
        <c:ser>
          <c:idx val="1"/>
          <c:order val="2"/>
          <c:tx>
            <c:v>Interest rate of top 1% wealthiest</c:v>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DataF6!$A$2:$A$12</c:f>
              <c:numCache>
                <c:formatCode>General</c:formatCode>
                <c:ptCount val="11"/>
                <c:pt idx="0">
                  <c:v>1989</c:v>
                </c:pt>
                <c:pt idx="1">
                  <c:v>1992</c:v>
                </c:pt>
                <c:pt idx="2">
                  <c:v>1995</c:v>
                </c:pt>
                <c:pt idx="3">
                  <c:v>1998</c:v>
                </c:pt>
                <c:pt idx="4">
                  <c:v>2001</c:v>
                </c:pt>
                <c:pt idx="5">
                  <c:v>2004</c:v>
                </c:pt>
                <c:pt idx="6">
                  <c:v>2007</c:v>
                </c:pt>
                <c:pt idx="7">
                  <c:v>2010</c:v>
                </c:pt>
                <c:pt idx="8">
                  <c:v>2013</c:v>
                </c:pt>
                <c:pt idx="9">
                  <c:v>2016</c:v>
                </c:pt>
                <c:pt idx="10">
                  <c:v>2019</c:v>
                </c:pt>
              </c:numCache>
            </c:numRef>
          </c:cat>
          <c:val>
            <c:numRef>
              <c:f>DataF6!$E$2:$E$12</c:f>
              <c:numCache>
                <c:formatCode>General</c:formatCode>
                <c:ptCount val="11"/>
                <c:pt idx="0">
                  <c:v>5.8099999999999999E-2</c:v>
                </c:pt>
                <c:pt idx="1">
                  <c:v>7.7799999999999994E-2</c:v>
                </c:pt>
                <c:pt idx="2">
                  <c:v>4.5100000000000001E-2</c:v>
                </c:pt>
                <c:pt idx="3">
                  <c:v>4.8399999999999999E-2</c:v>
                </c:pt>
                <c:pt idx="4">
                  <c:v>3.7499999999999999E-2</c:v>
                </c:pt>
                <c:pt idx="5">
                  <c:v>2.8199999999999999E-2</c:v>
                </c:pt>
                <c:pt idx="6">
                  <c:v>5.74E-2</c:v>
                </c:pt>
                <c:pt idx="7">
                  <c:v>3.4599999999999999E-2</c:v>
                </c:pt>
                <c:pt idx="8">
                  <c:v>2.7900000000000001E-2</c:v>
                </c:pt>
                <c:pt idx="9">
                  <c:v>2.2200000000000001E-2</c:v>
                </c:pt>
                <c:pt idx="10">
                  <c:v>2.5899999999999999E-2</c:v>
                </c:pt>
              </c:numCache>
            </c:numRef>
          </c:val>
          <c:smooth val="0"/>
          <c:extLst>
            <c:ext xmlns:c16="http://schemas.microsoft.com/office/drawing/2014/chart" uri="{C3380CC4-5D6E-409C-BE32-E72D297353CC}">
              <c16:uniqueId val="{00000002-3BF5-0145-B580-EBD890F628B5}"/>
            </c:ext>
          </c:extLst>
        </c:ser>
        <c:dLbls>
          <c:showLegendKey val="0"/>
          <c:showVal val="0"/>
          <c:showCatName val="0"/>
          <c:showSerName val="0"/>
          <c:showPercent val="0"/>
          <c:showBubbleSize val="0"/>
        </c:dLbls>
        <c:marker val="1"/>
        <c:smooth val="0"/>
        <c:axId val="2104024552"/>
        <c:axId val="2104030152"/>
      </c:lineChart>
      <c:catAx>
        <c:axId val="2104024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4030152"/>
        <c:crosses val="autoZero"/>
        <c:auto val="1"/>
        <c:lblAlgn val="ctr"/>
        <c:lblOffset val="100"/>
        <c:noMultiLvlLbl val="0"/>
      </c:catAx>
      <c:valAx>
        <c:axId val="2104030152"/>
        <c:scaling>
          <c:orientation val="minMax"/>
          <c:max val="0.09"/>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104024552"/>
        <c:crosses val="autoZero"/>
        <c:crossBetween val="between"/>
        <c:majorUnit val="0.01"/>
      </c:valAx>
    </c:plotArea>
    <c:legend>
      <c:legendPos val="b"/>
      <c:layout>
        <c:manualLayout>
          <c:xMode val="edge"/>
          <c:yMode val="edge"/>
          <c:x val="0.104251968503937"/>
          <c:y val="0.63709637314011502"/>
          <c:w val="0.516721110874654"/>
          <c:h val="0.247453711749528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sheetViews>
    <sheetView tabSelected="1" workbookViewId="0"/>
  </sheetViews>
  <pageMargins left="0.75" right="0.75" top="1" bottom="1" header="0.5" footer="0.5"/>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4513506-1A6B-0D4F-BFFE-D1CFF5977910}">
  <sheetPr codeName="Chart17"/>
  <sheetViews>
    <sheetView workbookViewId="0"/>
  </sheetViews>
  <pageMargins left="0.75" right="0.75" top="1" bottom="1" header="0.5" footer="0.5"/>
  <pageSetup orientation="landscape" horizontalDpi="4294967292" verticalDpi="4294967292"/>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DBF9ED-985F-3640-AD1F-F5ABB0CD9612}">
  <sheetPr codeName="Chart18"/>
  <sheetViews>
    <sheetView workbookViewId="0"/>
  </sheetViews>
  <pageMargins left="0.75" right="0.75" top="1" bottom="1" header="0.5" footer="0.5"/>
  <pageSetup orientation="landscape" horizontalDpi="4294967292" verticalDpi="4294967292"/>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20"/>
  <sheetViews>
    <sheetView zoomScale="95"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22"/>
  <sheetViews>
    <sheetView zoomScale="95"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531D48A-EC14-A245-B215-C83CFAB6BFBC}">
  <sheetPr codeName="Chart24"/>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C62A4F4-5F18-A147-9A4A-52D05584E768}">
  <sheetPr codeName="Chart26"/>
  <sheetViews>
    <sheetView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27"/>
  <sheetViews>
    <sheetView zoomScale="95"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3FC98BD-08DB-F54E-8F02-094F3A240823}">
  <sheetPr codeName="Chart29"/>
  <sheetViews>
    <sheetView workbookViewId="0"/>
  </sheetViews>
  <pageMargins left="0.75" right="0.75" top="1" bottom="1" header="0.5" footer="0.5"/>
  <pageSetup orientation="landscape" horizontalDpi="4294967292" verticalDpi="4294967292"/>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EB6D348-7B7B-C541-BB20-82291866E8DF}">
  <sheetPr codeName="Chart31"/>
  <sheetViews>
    <sheetView zoomScale="95"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DF115F8-1946-A144-86F7-92017FC84A45}">
  <sheetPr codeName="Chart33"/>
  <sheetViews>
    <sheetView workbookViewId="0"/>
  </sheetViews>
  <pageMargins left="0.75" right="0.75" top="1" bottom="1" header="0.5" footer="0.5"/>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codeName="Chart3"/>
  <sheetViews>
    <sheetView workbookViewId="0"/>
  </sheetViews>
  <pageMargins left="0.75" right="0.75" top="1" bottom="1" header="0.5" footer="0.5"/>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C592C75-6DFD-2F4D-B1DD-0ACC63DD9913}">
  <sheetPr codeName="Chart35"/>
  <sheetViews>
    <sheetView workbookViewId="0"/>
  </sheetViews>
  <pageMargins left="0.75" right="0.75" top="1" bottom="1" header="0.5" footer="0.5"/>
  <headerFooter alignWithMargins="0"/>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027C565-70B1-E840-AF31-ECA3FCE3EA1E}">
  <sheetPr codeName="Chart38"/>
  <sheetViews>
    <sheetView workbookViewId="0"/>
  </sheetViews>
  <pageMargins left="0.75" right="0.75" top="1" bottom="1" header="0.5" footer="0.5"/>
  <pageSetup orientation="landscape" horizontalDpi="4294967292" verticalDpi="4294967292"/>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48A24C5-8834-2E45-B8DC-426734ACCBFA}">
  <sheetPr codeName="Chart40"/>
  <sheetViews>
    <sheetView workbookViewId="0"/>
  </sheetViews>
  <pageMargins left="0.75" right="0.75" top="1" bottom="1" header="0.5" footer="0.5"/>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42"/>
  <sheetViews>
    <sheetView workbookViewId="0"/>
  </sheetViews>
  <pageMargins left="0.75" right="0.75" top="1" bottom="1" header="0.5" footer="0.5"/>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44"/>
  <sheetViews>
    <sheetView zoomScale="95"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46"/>
  <sheetViews>
    <sheetView workbookViewId="0"/>
  </sheetViews>
  <pageMargins left="0.75" right="0.75" top="1" bottom="1" header="0.5" footer="0.5"/>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47"/>
  <sheetViews>
    <sheetView workbookViewId="0"/>
  </sheetViews>
  <pageMargins left="0.75" right="0.75" top="1" bottom="1" header="0.5" footer="0.5"/>
  <pageSetup orientation="landscape" horizontalDpi="4294967292" verticalDpi="4294967292"/>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48"/>
  <sheetViews>
    <sheetView workbookViewId="0"/>
  </sheetViews>
  <pageMargins left="0.75" right="0.75" top="1" bottom="1" header="0.5" footer="0.5"/>
  <pageSetup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50"/>
  <sheetViews>
    <sheetView workbookViewId="0"/>
  </sheetViews>
  <pageMargins left="0.75" right="0.75" top="1" bottom="1" header="0.5" footer="0.5"/>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2F93456-9B3B-C34C-9061-F2F1BFEF1E2D}">
  <sheetPr codeName="Chart52"/>
  <sheetViews>
    <sheetView workbookViewId="0"/>
  </sheetViews>
  <pageMargins left="0.75" right="0.75" top="1" bottom="1" header="0.5" footer="0.5"/>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54B7BE9-64ED-3947-ADDA-39529FFD5F9F}">
  <sheetPr codeName="Chart5"/>
  <sheetViews>
    <sheetView workbookViewId="0"/>
  </sheetViews>
  <pageMargins left="0.75" right="0.75" top="1" bottom="1" header="0.5" footer="0.5"/>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codeName="Chart54"/>
  <sheetViews>
    <sheetView workbookViewId="0"/>
  </sheetViews>
  <pageMargins left="0.75" right="0.75" top="1" bottom="1" header="0.5" footer="0.5"/>
  <pageSetup orientation="landscape" horizontalDpi="4294967292" verticalDpi="4294967292"/>
  <drawing r:id="rId1"/>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codeName="Chart56"/>
  <sheetViews>
    <sheetView workbookViewId="0"/>
  </sheetViews>
  <pageMargins left="0.75" right="0.75" top="1" bottom="1" header="0.5" footer="0.5"/>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3A319E5-D8C2-3043-A13C-589F07BA7563}">
  <sheetPr codeName="Chart7"/>
  <sheetViews>
    <sheetView workbookViewId="0"/>
  </sheetViews>
  <pageMargins left="0.75" right="0.75" top="1" bottom="1" header="0.5" footer="0.5"/>
  <pageSetup orientation="landscape" horizontalDpi="4294967292" verticalDpi="4294967292"/>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9"/>
  <sheetViews>
    <sheetView workbookViewId="0"/>
  </sheetViews>
  <pageMargins left="0.75" right="0.75" top="1" bottom="1" header="0.5" footer="0.5"/>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AC9E1F6-0F30-4D4E-91FF-71920330BB6E}">
  <sheetPr codeName="Chart11"/>
  <sheetViews>
    <sheetView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0DE2270-8642-3342-AB7F-A683F0CDF2B3}">
  <sheetPr codeName="Chart13"/>
  <sheetViews>
    <sheetView workbookViewId="0"/>
  </sheetViews>
  <pageMargins left="0.75" right="0.75" top="1" bottom="1" header="0.5" footer="0.5"/>
  <pageSetup orientation="landscape" horizontalDpi="4294967292" verticalDpi="4294967292"/>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64558B7-A482-B64C-898A-08AEB41BDDED}">
  <sheetPr codeName="Chart15"/>
  <sheetViews>
    <sheetView workbookViewId="0"/>
  </sheetViews>
  <pageMargins left="0.75" right="0.75" top="1" bottom="1" header="0.5" footer="0.5"/>
  <pageSetup orientation="landscape" horizontalDpi="4294967292" verticalDpi="4294967292"/>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16F0C0-FE89-D741-BEE8-FB4E5B2F4A7B}">
  <sheetPr codeName="Chart16"/>
  <sheetViews>
    <sheetView workbookViewId="0"/>
  </sheetViews>
  <pageMargins left="0.75" right="0.75" top="1" bottom="1" header="0.5" footer="0.5"/>
  <pageSetup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1719" cy="6290469"/>
    <xdr:graphicFrame macro="">
      <xdr:nvGraphicFramePr>
        <xdr:cNvPr id="2" name="Chart 1">
          <a:extLst>
            <a:ext uri="{FF2B5EF4-FFF2-40B4-BE49-F238E27FC236}">
              <a16:creationId xmlns:a16="http://schemas.microsoft.com/office/drawing/2014/main" id="{AA62BB36-2A5C-7C49-B04C-734D8FF59F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0</xdr:col>
      <xdr:colOff>273050</xdr:colOff>
      <xdr:row>14</xdr:row>
      <xdr:rowOff>44450</xdr:rowOff>
    </xdr:from>
    <xdr:to>
      <xdr:col>6</xdr:col>
      <xdr:colOff>330200</xdr:colOff>
      <xdr:row>32</xdr:row>
      <xdr:rowOff>12700</xdr:rowOff>
    </xdr:to>
    <xdr:graphicFrame macro="">
      <xdr:nvGraphicFramePr>
        <xdr:cNvPr id="2" name="Chart 1">
          <a:extLst>
            <a:ext uri="{FF2B5EF4-FFF2-40B4-BE49-F238E27FC236}">
              <a16:creationId xmlns:a16="http://schemas.microsoft.com/office/drawing/2014/main" id="{43D409CC-C85B-A040-B158-34A70A93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673100</xdr:colOff>
      <xdr:row>13</xdr:row>
      <xdr:rowOff>196850</xdr:rowOff>
    </xdr:from>
    <xdr:to>
      <xdr:col>12</xdr:col>
      <xdr:colOff>596900</xdr:colOff>
      <xdr:row>32</xdr:row>
      <xdr:rowOff>76200</xdr:rowOff>
    </xdr:to>
    <xdr:graphicFrame macro="">
      <xdr:nvGraphicFramePr>
        <xdr:cNvPr id="3" name="Chart 2">
          <a:extLst>
            <a:ext uri="{FF2B5EF4-FFF2-40B4-BE49-F238E27FC236}">
              <a16:creationId xmlns:a16="http://schemas.microsoft.com/office/drawing/2014/main" id="{5CB027E8-6046-3D41-AF9C-46CFFCED1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152400</xdr:colOff>
      <xdr:row>51</xdr:row>
      <xdr:rowOff>127000</xdr:rowOff>
    </xdr:from>
    <xdr:to>
      <xdr:col>19</xdr:col>
      <xdr:colOff>76200</xdr:colOff>
      <xdr:row>70</xdr:row>
      <xdr:rowOff>6350</xdr:rowOff>
    </xdr:to>
    <xdr:graphicFrame macro="">
      <xdr:nvGraphicFramePr>
        <xdr:cNvPr id="4" name="Chart 3">
          <a:extLst>
            <a:ext uri="{FF2B5EF4-FFF2-40B4-BE49-F238E27FC236}">
              <a16:creationId xmlns:a16="http://schemas.microsoft.com/office/drawing/2014/main" id="{8E23D4E6-B428-1D46-A2EA-506F38CD9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14</xdr:row>
      <xdr:rowOff>0</xdr:rowOff>
    </xdr:from>
    <xdr:to>
      <xdr:col>24</xdr:col>
      <xdr:colOff>876300</xdr:colOff>
      <xdr:row>32</xdr:row>
      <xdr:rowOff>82550</xdr:rowOff>
    </xdr:to>
    <xdr:graphicFrame macro="">
      <xdr:nvGraphicFramePr>
        <xdr:cNvPr id="5" name="Chart 4">
          <a:extLst>
            <a:ext uri="{FF2B5EF4-FFF2-40B4-BE49-F238E27FC236}">
              <a16:creationId xmlns:a16="http://schemas.microsoft.com/office/drawing/2014/main" id="{0AEFA7D6-2BA0-564F-B31E-338A6AFA4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14</xdr:row>
      <xdr:rowOff>0</xdr:rowOff>
    </xdr:from>
    <xdr:to>
      <xdr:col>18</xdr:col>
      <xdr:colOff>876300</xdr:colOff>
      <xdr:row>32</xdr:row>
      <xdr:rowOff>82550</xdr:rowOff>
    </xdr:to>
    <xdr:graphicFrame macro="">
      <xdr:nvGraphicFramePr>
        <xdr:cNvPr id="6" name="Chart 5">
          <a:extLst>
            <a:ext uri="{FF2B5EF4-FFF2-40B4-BE49-F238E27FC236}">
              <a16:creationId xmlns:a16="http://schemas.microsoft.com/office/drawing/2014/main" id="{9206160F-43F5-9E45-82E1-E51CF1E0E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63500</xdr:colOff>
      <xdr:row>33</xdr:row>
      <xdr:rowOff>25400</xdr:rowOff>
    </xdr:from>
    <xdr:to>
      <xdr:col>18</xdr:col>
      <xdr:colOff>939800</xdr:colOff>
      <xdr:row>51</xdr:row>
      <xdr:rowOff>107950</xdr:rowOff>
    </xdr:to>
    <xdr:graphicFrame macro="">
      <xdr:nvGraphicFramePr>
        <xdr:cNvPr id="7" name="Chart 6">
          <a:extLst>
            <a:ext uri="{FF2B5EF4-FFF2-40B4-BE49-F238E27FC236}">
              <a16:creationId xmlns:a16="http://schemas.microsoft.com/office/drawing/2014/main" id="{86CB3BB8-A940-F440-BEFB-37258F446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279400</xdr:colOff>
      <xdr:row>51</xdr:row>
      <xdr:rowOff>177800</xdr:rowOff>
    </xdr:from>
    <xdr:to>
      <xdr:col>25</xdr:col>
      <xdr:colOff>203200</xdr:colOff>
      <xdr:row>70</xdr:row>
      <xdr:rowOff>69850</xdr:rowOff>
    </xdr:to>
    <xdr:graphicFrame macro="">
      <xdr:nvGraphicFramePr>
        <xdr:cNvPr id="8" name="Chart 7">
          <a:extLst>
            <a:ext uri="{FF2B5EF4-FFF2-40B4-BE49-F238E27FC236}">
              <a16:creationId xmlns:a16="http://schemas.microsoft.com/office/drawing/2014/main" id="{B2C8735C-069B-AF4C-A125-A99E442EA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71</xdr:row>
      <xdr:rowOff>0</xdr:rowOff>
    </xdr:from>
    <xdr:to>
      <xdr:col>18</xdr:col>
      <xdr:colOff>876300</xdr:colOff>
      <xdr:row>89</xdr:row>
      <xdr:rowOff>82550</xdr:rowOff>
    </xdr:to>
    <xdr:graphicFrame macro="">
      <xdr:nvGraphicFramePr>
        <xdr:cNvPr id="9" name="Chart 8">
          <a:extLst>
            <a:ext uri="{FF2B5EF4-FFF2-40B4-BE49-F238E27FC236}">
              <a16:creationId xmlns:a16="http://schemas.microsoft.com/office/drawing/2014/main" id="{01625F86-00EF-AC48-BC8E-0BC3E5A58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851E976C-7CD9-CA40-8FC9-3A4ABE30E3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8D0D30B-429C-C044-B880-B1E9D0AF7B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98377693-39A3-134F-8804-08F0962CC71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6DF8C364-87C9-B945-B0CF-33AE9841C75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3B99D0FD-0070-0843-9C99-84FB707A2C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62737" cy="6283158"/>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662737" cy="6283158"/>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70774" cy="6281964"/>
    <xdr:graphicFrame macro="">
      <xdr:nvGraphicFramePr>
        <xdr:cNvPr id="2" name="Chart 1">
          <a:extLst>
            <a:ext uri="{FF2B5EF4-FFF2-40B4-BE49-F238E27FC236}">
              <a16:creationId xmlns:a16="http://schemas.microsoft.com/office/drawing/2014/main" id="{5F2E9F50-823F-F04E-8387-9F19EEFF88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0.29253</cdr:x>
      <cdr:y>0.17282</cdr:y>
    </cdr:from>
    <cdr:to>
      <cdr:x>0.62074</cdr:x>
      <cdr:y>0.23607</cdr:y>
    </cdr:to>
    <cdr:sp macro="" textlink="">
      <cdr:nvSpPr>
        <cdr:cNvPr id="2" name="Rectangle 1"/>
        <cdr:cNvSpPr/>
      </cdr:nvSpPr>
      <cdr:spPr>
        <a:xfrm xmlns:a="http://schemas.openxmlformats.org/drawingml/2006/main">
          <a:off x="2507712" y="1007399"/>
          <a:ext cx="2813587"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2">
                  <a:lumMod val="75000"/>
                </a:schemeClr>
              </a:solidFill>
              <a:effectLst/>
              <a:latin typeface="Arial"/>
              <a:cs typeface="Arial"/>
            </a:rPr>
            <a:t>Saez and Zucman </a:t>
          </a:r>
        </a:p>
        <a:p xmlns:a="http://schemas.openxmlformats.org/drawingml/2006/main">
          <a:pPr algn="ctr"/>
          <a:r>
            <a:rPr lang="fr-FR" sz="1600">
              <a:solidFill>
                <a:schemeClr val="accent2">
                  <a:lumMod val="75000"/>
                </a:schemeClr>
              </a:solidFill>
              <a:effectLst/>
              <a:latin typeface="Arial"/>
              <a:cs typeface="Arial"/>
            </a:rPr>
            <a:t>(2016, Figure I)</a:t>
          </a:r>
        </a:p>
      </cdr:txBody>
    </cdr:sp>
  </cdr:relSizeAnchor>
  <cdr:relSizeAnchor xmlns:cdr="http://schemas.openxmlformats.org/drawingml/2006/chartDrawing">
    <cdr:from>
      <cdr:x>0.27111</cdr:x>
      <cdr:y>0.64271</cdr:y>
    </cdr:from>
    <cdr:to>
      <cdr:x>0.54314</cdr:x>
      <cdr:y>0.70596</cdr:y>
    </cdr:to>
    <cdr:sp macro="" textlink="">
      <cdr:nvSpPr>
        <cdr:cNvPr id="4" name="Rectangle 3"/>
        <cdr:cNvSpPr/>
      </cdr:nvSpPr>
      <cdr:spPr>
        <a:xfrm xmlns:a="http://schemas.openxmlformats.org/drawingml/2006/main">
          <a:off x="2324129" y="3746535"/>
          <a:ext cx="2331977"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a:solidFill>
                <a:schemeClr val="tx2">
                  <a:lumMod val="75000"/>
                </a:schemeClr>
              </a:solidFill>
              <a:effectLst/>
              <a:latin typeface="Arial"/>
              <a:cs typeface="Arial"/>
            </a:rPr>
            <a:t>Updated series</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869950</xdr:colOff>
      <xdr:row>30</xdr:row>
      <xdr:rowOff>19050</xdr:rowOff>
    </xdr:from>
    <xdr:to>
      <xdr:col>7</xdr:col>
      <xdr:colOff>876300</xdr:colOff>
      <xdr:row>53</xdr:row>
      <xdr:rowOff>25400</xdr:rowOff>
    </xdr:to>
    <xdr:graphicFrame macro="">
      <xdr:nvGraphicFramePr>
        <xdr:cNvPr id="2" name="Chart 1">
          <a:extLst>
            <a:ext uri="{FF2B5EF4-FFF2-40B4-BE49-F238E27FC236}">
              <a16:creationId xmlns:a16="http://schemas.microsoft.com/office/drawing/2014/main" id="{83A9694C-D45E-254B-9016-D7746507F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457200</xdr:colOff>
      <xdr:row>30</xdr:row>
      <xdr:rowOff>19050</xdr:rowOff>
    </xdr:from>
    <xdr:to>
      <xdr:col>15</xdr:col>
      <xdr:colOff>431800</xdr:colOff>
      <xdr:row>53</xdr:row>
      <xdr:rowOff>101600</xdr:rowOff>
    </xdr:to>
    <xdr:graphicFrame macro="">
      <xdr:nvGraphicFramePr>
        <xdr:cNvPr id="3" name="Chart 2">
          <a:extLst>
            <a:ext uri="{FF2B5EF4-FFF2-40B4-BE49-F238E27FC236}">
              <a16:creationId xmlns:a16="http://schemas.microsoft.com/office/drawing/2014/main" id="{9121C336-F3BD-DD4D-887E-E29B9484E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527050</xdr:colOff>
      <xdr:row>30</xdr:row>
      <xdr:rowOff>6350</xdr:rowOff>
    </xdr:from>
    <xdr:to>
      <xdr:col>22</xdr:col>
      <xdr:colOff>609600</xdr:colOff>
      <xdr:row>53</xdr:row>
      <xdr:rowOff>139700</xdr:rowOff>
    </xdr:to>
    <xdr:graphicFrame macro="">
      <xdr:nvGraphicFramePr>
        <xdr:cNvPr id="4" name="Chart 3">
          <a:extLst>
            <a:ext uri="{FF2B5EF4-FFF2-40B4-BE49-F238E27FC236}">
              <a16:creationId xmlns:a16="http://schemas.microsoft.com/office/drawing/2014/main" id="{33788FF0-A6B3-9748-89DA-243ED76B4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711200</xdr:colOff>
      <xdr:row>63</xdr:row>
      <xdr:rowOff>0</xdr:rowOff>
    </xdr:from>
    <xdr:to>
      <xdr:col>7</xdr:col>
      <xdr:colOff>717550</xdr:colOff>
      <xdr:row>86</xdr:row>
      <xdr:rowOff>6350</xdr:rowOff>
    </xdr:to>
    <xdr:graphicFrame macro="">
      <xdr:nvGraphicFramePr>
        <xdr:cNvPr id="5" name="Chart 4">
          <a:extLst>
            <a:ext uri="{FF2B5EF4-FFF2-40B4-BE49-F238E27FC236}">
              <a16:creationId xmlns:a16="http://schemas.microsoft.com/office/drawing/2014/main" id="{748BDC7B-8E83-DB4D-BBB8-158A4AAFF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63</xdr:row>
      <xdr:rowOff>0</xdr:rowOff>
    </xdr:from>
    <xdr:to>
      <xdr:col>15</xdr:col>
      <xdr:colOff>6350</xdr:colOff>
      <xdr:row>86</xdr:row>
      <xdr:rowOff>6350</xdr:rowOff>
    </xdr:to>
    <xdr:graphicFrame macro="">
      <xdr:nvGraphicFramePr>
        <xdr:cNvPr id="6" name="Chart 5">
          <a:extLst>
            <a:ext uri="{FF2B5EF4-FFF2-40B4-BE49-F238E27FC236}">
              <a16:creationId xmlns:a16="http://schemas.microsoft.com/office/drawing/2014/main" id="{3B94C74E-44CB-DD40-A13A-1443267A1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736600</xdr:colOff>
      <xdr:row>86</xdr:row>
      <xdr:rowOff>152400</xdr:rowOff>
    </xdr:from>
    <xdr:to>
      <xdr:col>7</xdr:col>
      <xdr:colOff>742950</xdr:colOff>
      <xdr:row>109</xdr:row>
      <xdr:rowOff>158750</xdr:rowOff>
    </xdr:to>
    <xdr:graphicFrame macro="">
      <xdr:nvGraphicFramePr>
        <xdr:cNvPr id="7" name="Chart 6">
          <a:extLst>
            <a:ext uri="{FF2B5EF4-FFF2-40B4-BE49-F238E27FC236}">
              <a16:creationId xmlns:a16="http://schemas.microsoft.com/office/drawing/2014/main" id="{90122A4D-C821-2C4D-9AB8-A3D0A2544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absoluteAnchor>
    <xdr:pos x="7658100" y="17487900"/>
    <xdr:ext cx="6870700" cy="4686300"/>
    <xdr:graphicFrame macro="">
      <xdr:nvGraphicFramePr>
        <xdr:cNvPr id="9" name="Chart 8">
          <a:extLst>
            <a:ext uri="{FF2B5EF4-FFF2-40B4-BE49-F238E27FC236}">
              <a16:creationId xmlns:a16="http://schemas.microsoft.com/office/drawing/2014/main" id="{0EECA41C-A5D8-9549-8483-4AFF9FA703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74183" cy="6291895"/>
    <xdr:graphicFrame macro="">
      <xdr:nvGraphicFramePr>
        <xdr:cNvPr id="2" name="Chart 1">
          <a:extLst>
            <a:ext uri="{FF2B5EF4-FFF2-40B4-BE49-F238E27FC236}">
              <a16:creationId xmlns:a16="http://schemas.microsoft.com/office/drawing/2014/main" id="{759C85EB-CB86-0743-88A8-3D96A6218F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662737" cy="6283158"/>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83BAF63B-40A9-9E4D-AD2C-0CCAD77CF3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62737" cy="6283158"/>
    <xdr:graphicFrame macro="">
      <xdr:nvGraphicFramePr>
        <xdr:cNvPr id="2" name="Chart 1">
          <a:extLst>
            <a:ext uri="{FF2B5EF4-FFF2-40B4-BE49-F238E27FC236}">
              <a16:creationId xmlns:a16="http://schemas.microsoft.com/office/drawing/2014/main" id="{ACE02657-2761-D446-A6EE-0FB530F930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63214" cy="6277429"/>
    <xdr:graphicFrame macro="">
      <xdr:nvGraphicFramePr>
        <xdr:cNvPr id="2" name="Chart 1">
          <a:extLst>
            <a:ext uri="{FF2B5EF4-FFF2-40B4-BE49-F238E27FC236}">
              <a16:creationId xmlns:a16="http://schemas.microsoft.com/office/drawing/2014/main" id="{8C7F125A-3AC4-9C42-B9D4-107A0AE1DE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565931" cy="5824483"/>
    <xdr:graphicFrame macro="">
      <xdr:nvGraphicFramePr>
        <xdr:cNvPr id="2" name="Chart 1">
          <a:extLst>
            <a:ext uri="{FF2B5EF4-FFF2-40B4-BE49-F238E27FC236}">
              <a16:creationId xmlns:a16="http://schemas.microsoft.com/office/drawing/2014/main" id="{91715569-2584-024E-B7D2-4A4C01F0D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EC635FE5-3411-B749-9C10-1B59DEFAC8C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11</xdr:col>
      <xdr:colOff>396240</xdr:colOff>
      <xdr:row>83</xdr:row>
      <xdr:rowOff>60960</xdr:rowOff>
    </xdr:from>
    <xdr:to>
      <xdr:col>15</xdr:col>
      <xdr:colOff>741680</xdr:colOff>
      <xdr:row>97</xdr:row>
      <xdr:rowOff>30480</xdr:rowOff>
    </xdr:to>
    <xdr:graphicFrame macro="">
      <xdr:nvGraphicFramePr>
        <xdr:cNvPr id="3" name="Graphique 4">
          <a:extLst>
            <a:ext uri="{FF2B5EF4-FFF2-40B4-BE49-F238E27FC236}">
              <a16:creationId xmlns:a16="http://schemas.microsoft.com/office/drawing/2014/main" id="{8C6FA91F-44B7-914B-9124-CC2E3955F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489B031D-DF65-4747-855E-29429DEFC3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0.58119</cdr:x>
      <cdr:y>0.30267</cdr:y>
    </cdr:from>
    <cdr:to>
      <cdr:x>0.9094</cdr:x>
      <cdr:y>0.36592</cdr:y>
    </cdr:to>
    <cdr:sp macro="" textlink="">
      <cdr:nvSpPr>
        <cdr:cNvPr id="2" name="Rectangle 1"/>
        <cdr:cNvSpPr/>
      </cdr:nvSpPr>
      <cdr:spPr>
        <a:xfrm xmlns:a="http://schemas.openxmlformats.org/drawingml/2006/main">
          <a:off x="5041332" y="1902721"/>
          <a:ext cx="2846926" cy="3976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2">
                  <a:lumMod val="75000"/>
                </a:schemeClr>
              </a:solidFill>
              <a:effectLst/>
              <a:latin typeface="Arial"/>
              <a:cs typeface="Arial"/>
            </a:rPr>
            <a:t>Piketty, Saez and Zucman </a:t>
          </a:r>
        </a:p>
        <a:p xmlns:a="http://schemas.openxmlformats.org/drawingml/2006/main">
          <a:pPr algn="ctr"/>
          <a:r>
            <a:rPr lang="fr-FR" sz="1600">
              <a:solidFill>
                <a:schemeClr val="accent2">
                  <a:lumMod val="75000"/>
                </a:schemeClr>
              </a:solidFill>
              <a:effectLst/>
              <a:latin typeface="Arial"/>
              <a:cs typeface="Arial"/>
            </a:rPr>
            <a:t>(2018, Figure VIII)</a:t>
          </a:r>
        </a:p>
      </cdr:txBody>
    </cdr:sp>
  </cdr:relSizeAnchor>
  <cdr:relSizeAnchor xmlns:cdr="http://schemas.openxmlformats.org/drawingml/2006/chartDrawing">
    <cdr:from>
      <cdr:x>0.72797</cdr:x>
      <cdr:y>0.48909</cdr:y>
    </cdr:from>
    <cdr:to>
      <cdr:x>1</cdr:x>
      <cdr:y>0.55234</cdr:y>
    </cdr:to>
    <cdr:sp macro="" textlink="">
      <cdr:nvSpPr>
        <cdr:cNvPr id="4" name="Rectangle 3"/>
        <cdr:cNvSpPr/>
      </cdr:nvSpPr>
      <cdr:spPr>
        <a:xfrm xmlns:a="http://schemas.openxmlformats.org/drawingml/2006/main">
          <a:off x="6314485" y="3074659"/>
          <a:ext cx="2359615" cy="3976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a:solidFill>
                <a:schemeClr val="tx2">
                  <a:lumMod val="75000"/>
                </a:schemeClr>
              </a:solidFill>
              <a:effectLst/>
              <a:latin typeface="Arial"/>
              <a:cs typeface="Arial"/>
            </a:rPr>
            <a:t>Updated series</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8662737" cy="6283158"/>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0.31897</cdr:x>
      <cdr:y>0.20705</cdr:y>
    </cdr:from>
    <cdr:to>
      <cdr:x>0.64718</cdr:x>
      <cdr:y>0.2703</cdr:y>
    </cdr:to>
    <cdr:sp macro="" textlink="">
      <cdr:nvSpPr>
        <cdr:cNvPr id="2" name="Rectangle 1"/>
        <cdr:cNvSpPr/>
      </cdr:nvSpPr>
      <cdr:spPr>
        <a:xfrm xmlns:a="http://schemas.openxmlformats.org/drawingml/2006/main">
          <a:off x="2734339" y="1206952"/>
          <a:ext cx="2813580"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 0.1%</a:t>
          </a:r>
        </a:p>
      </cdr:txBody>
    </cdr:sp>
  </cdr:relSizeAnchor>
  <cdr:relSizeAnchor xmlns:cdr="http://schemas.openxmlformats.org/drawingml/2006/chartDrawing">
    <cdr:from>
      <cdr:x>0.72649</cdr:x>
      <cdr:y>0.54771</cdr:y>
    </cdr:from>
    <cdr:to>
      <cdr:x>0.99852</cdr:x>
      <cdr:y>0.61096</cdr:y>
    </cdr:to>
    <cdr:sp macro="" textlink="">
      <cdr:nvSpPr>
        <cdr:cNvPr id="4" name="Rectangle 3"/>
        <cdr:cNvSpPr/>
      </cdr:nvSpPr>
      <cdr:spPr>
        <a:xfrm xmlns:a="http://schemas.openxmlformats.org/drawingml/2006/main">
          <a:off x="6227823" y="3192785"/>
          <a:ext cx="2331977"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a:solidFill>
                <a:schemeClr val="tx2">
                  <a:lumMod val="75000"/>
                </a:schemeClr>
              </a:solidFill>
              <a:effectLst/>
              <a:latin typeface="Arial"/>
              <a:cs typeface="Arial"/>
            </a:rPr>
            <a:t>P99-P99.9</a:t>
          </a:r>
        </a:p>
      </cdr:txBody>
    </cdr:sp>
  </cdr:relSizeAnchor>
  <cdr:relSizeAnchor xmlns:cdr="http://schemas.openxmlformats.org/drawingml/2006/chartDrawing">
    <cdr:from>
      <cdr:x>0.13037</cdr:x>
      <cdr:y>0.26144</cdr:y>
    </cdr:from>
    <cdr:to>
      <cdr:x>0.4024</cdr:x>
      <cdr:y>0.32469</cdr:y>
    </cdr:to>
    <cdr:sp macro="" textlink="">
      <cdr:nvSpPr>
        <cdr:cNvPr id="5" name="Rectangle 4"/>
        <cdr:cNvSpPr/>
      </cdr:nvSpPr>
      <cdr:spPr>
        <a:xfrm xmlns:a="http://schemas.openxmlformats.org/drawingml/2006/main">
          <a:off x="1117600" y="1524000"/>
          <a:ext cx="2331977"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a:solidFill>
                <a:schemeClr val="tx2">
                  <a:lumMod val="75000"/>
                </a:schemeClr>
              </a:solidFill>
              <a:effectLst/>
              <a:latin typeface="Arial"/>
              <a:cs typeface="Arial"/>
            </a:rPr>
            <a:t>Top 1%</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0.81185</cdr:x>
      <cdr:y>0.0739</cdr:y>
    </cdr:from>
    <cdr:to>
      <cdr:x>0.98815</cdr:x>
      <cdr:y>0.17567</cdr:y>
    </cdr:to>
    <cdr:sp macro="" textlink="">
      <cdr:nvSpPr>
        <cdr:cNvPr id="4" name="Rectangle 3"/>
        <cdr:cNvSpPr/>
      </cdr:nvSpPr>
      <cdr:spPr>
        <a:xfrm xmlns:a="http://schemas.openxmlformats.org/drawingml/2006/main">
          <a:off x="6959581" y="430806"/>
          <a:ext cx="1511332"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Pension</a:t>
          </a:r>
        </a:p>
      </cdr:txBody>
    </cdr:sp>
  </cdr:relSizeAnchor>
  <cdr:relSizeAnchor xmlns:cdr="http://schemas.openxmlformats.org/drawingml/2006/chartDrawing">
    <cdr:from>
      <cdr:x>0.51441</cdr:x>
      <cdr:y>0.76225</cdr:y>
    </cdr:from>
    <cdr:to>
      <cdr:x>0.79852</cdr:x>
      <cdr:y>0.86402</cdr:y>
    </cdr:to>
    <cdr:sp macro="" textlink="">
      <cdr:nvSpPr>
        <cdr:cNvPr id="5" name="Rectangle 4"/>
        <cdr:cNvSpPr/>
      </cdr:nvSpPr>
      <cdr:spPr>
        <a:xfrm xmlns:a="http://schemas.openxmlformats.org/drawingml/2006/main">
          <a:off x="4409766" y="4443365"/>
          <a:ext cx="2435533"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Fixed-income claims</a:t>
          </a:r>
        </a:p>
      </cdr:txBody>
    </cdr:sp>
  </cdr:relSizeAnchor>
  <cdr:relSizeAnchor xmlns:cdr="http://schemas.openxmlformats.org/drawingml/2006/chartDrawing">
    <cdr:from>
      <cdr:x>0.01778</cdr:x>
      <cdr:y>0.63616</cdr:y>
    </cdr:from>
    <cdr:to>
      <cdr:x>0.3763</cdr:x>
      <cdr:y>0.69935</cdr:y>
    </cdr:to>
    <cdr:sp macro="" textlink="">
      <cdr:nvSpPr>
        <cdr:cNvPr id="6" name="Rectangle 5"/>
        <cdr:cNvSpPr/>
      </cdr:nvSpPr>
      <cdr:spPr>
        <a:xfrm xmlns:a="http://schemas.openxmlformats.org/drawingml/2006/main">
          <a:off x="152422" y="3708387"/>
          <a:ext cx="3073378" cy="3683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bg1"/>
              </a:solidFill>
              <a:effectLst/>
              <a:latin typeface="Arial"/>
              <a:cs typeface="Arial"/>
            </a:rPr>
            <a:t>Equities</a:t>
          </a:r>
        </a:p>
        <a:p xmlns:a="http://schemas.openxmlformats.org/drawingml/2006/main">
          <a:pPr algn="ctr"/>
          <a:r>
            <a:rPr lang="fr-FR" sz="1800">
              <a:solidFill>
                <a:schemeClr val="bg1"/>
              </a:solidFill>
              <a:effectLst/>
              <a:latin typeface="Arial"/>
              <a:cs typeface="Arial"/>
            </a:rPr>
            <a:t>(C-corporations)</a:t>
          </a:r>
        </a:p>
      </cdr:txBody>
    </cdr:sp>
  </cdr:relSizeAnchor>
  <cdr:relSizeAnchor xmlns:cdr="http://schemas.openxmlformats.org/drawingml/2006/chartDrawing">
    <cdr:from>
      <cdr:x>0.82222</cdr:x>
      <cdr:y>0.26797</cdr:y>
    </cdr:from>
    <cdr:to>
      <cdr:x>0.99556</cdr:x>
      <cdr:y>0.37908</cdr:y>
    </cdr:to>
    <cdr:sp macro="" textlink="">
      <cdr:nvSpPr>
        <cdr:cNvPr id="9" name="Rectangle 8"/>
        <cdr:cNvSpPr/>
      </cdr:nvSpPr>
      <cdr:spPr>
        <a:xfrm xmlns:a="http://schemas.openxmlformats.org/drawingml/2006/main">
          <a:off x="7048500" y="1562100"/>
          <a:ext cx="1485900" cy="6477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Pass-</a:t>
          </a:r>
        </a:p>
        <a:p xmlns:a="http://schemas.openxmlformats.org/drawingml/2006/main">
          <a:pPr algn="ctr"/>
          <a:r>
            <a:rPr lang="fr-FR" sz="1800">
              <a:solidFill>
                <a:schemeClr val="tx1"/>
              </a:solidFill>
              <a:effectLst/>
              <a:latin typeface="Arial"/>
              <a:cs typeface="Arial"/>
            </a:rPr>
            <a:t>through</a:t>
          </a:r>
          <a:r>
            <a:rPr lang="fr-FR" sz="1800" baseline="0">
              <a:solidFill>
                <a:schemeClr val="tx1"/>
              </a:solidFill>
              <a:effectLst/>
              <a:latin typeface="Arial"/>
              <a:cs typeface="Arial"/>
            </a:rPr>
            <a:t>s</a:t>
          </a:r>
          <a:endParaRPr lang="fr-FR" sz="1800">
            <a:solidFill>
              <a:schemeClr val="tx1"/>
            </a:solidFill>
            <a:effectLst/>
            <a:latin typeface="Arial"/>
            <a:cs typeface="Arial"/>
          </a:endParaRPr>
        </a:p>
      </cdr:txBody>
    </cdr:sp>
  </cdr:relSizeAnchor>
  <cdr:relSizeAnchor xmlns:cdr="http://schemas.openxmlformats.org/drawingml/2006/chartDrawing">
    <cdr:from>
      <cdr:x>0.30074</cdr:x>
      <cdr:y>0.57734</cdr:y>
    </cdr:from>
    <cdr:to>
      <cdr:x>0.44148</cdr:x>
      <cdr:y>0.67911</cdr:y>
    </cdr:to>
    <cdr:sp macro="" textlink="">
      <cdr:nvSpPr>
        <cdr:cNvPr id="7" name="Rectangle 6"/>
        <cdr:cNvSpPr/>
      </cdr:nvSpPr>
      <cdr:spPr>
        <a:xfrm xmlns:a="http://schemas.openxmlformats.org/drawingml/2006/main">
          <a:off x="2578116" y="3365479"/>
          <a:ext cx="120648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Housing</a:t>
          </a: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0.81185</cdr:x>
      <cdr:y>0.0739</cdr:y>
    </cdr:from>
    <cdr:to>
      <cdr:x>0.98815</cdr:x>
      <cdr:y>0.17567</cdr:y>
    </cdr:to>
    <cdr:sp macro="" textlink="">
      <cdr:nvSpPr>
        <cdr:cNvPr id="4" name="Rectangle 3"/>
        <cdr:cNvSpPr/>
      </cdr:nvSpPr>
      <cdr:spPr>
        <a:xfrm xmlns:a="http://schemas.openxmlformats.org/drawingml/2006/main">
          <a:off x="6959581" y="430806"/>
          <a:ext cx="1511332"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Pension</a:t>
          </a:r>
        </a:p>
      </cdr:txBody>
    </cdr:sp>
  </cdr:relSizeAnchor>
  <cdr:relSizeAnchor xmlns:cdr="http://schemas.openxmlformats.org/drawingml/2006/chartDrawing">
    <cdr:from>
      <cdr:x>0.51441</cdr:x>
      <cdr:y>0.76225</cdr:y>
    </cdr:from>
    <cdr:to>
      <cdr:x>0.79852</cdr:x>
      <cdr:y>0.86402</cdr:y>
    </cdr:to>
    <cdr:sp macro="" textlink="">
      <cdr:nvSpPr>
        <cdr:cNvPr id="5" name="Rectangle 4"/>
        <cdr:cNvSpPr/>
      </cdr:nvSpPr>
      <cdr:spPr>
        <a:xfrm xmlns:a="http://schemas.openxmlformats.org/drawingml/2006/main">
          <a:off x="4409766" y="4443365"/>
          <a:ext cx="2435533"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Fixed-income claims</a:t>
          </a:r>
        </a:p>
      </cdr:txBody>
    </cdr:sp>
  </cdr:relSizeAnchor>
  <cdr:relSizeAnchor xmlns:cdr="http://schemas.openxmlformats.org/drawingml/2006/chartDrawing">
    <cdr:from>
      <cdr:x>0.06222</cdr:x>
      <cdr:y>0.66449</cdr:y>
    </cdr:from>
    <cdr:to>
      <cdr:x>0.39704</cdr:x>
      <cdr:y>0.72269</cdr:y>
    </cdr:to>
    <cdr:sp macro="" textlink="">
      <cdr:nvSpPr>
        <cdr:cNvPr id="6" name="Rectangle 5"/>
        <cdr:cNvSpPr/>
      </cdr:nvSpPr>
      <cdr:spPr>
        <a:xfrm xmlns:a="http://schemas.openxmlformats.org/drawingml/2006/main">
          <a:off x="533390" y="3873515"/>
          <a:ext cx="2870210" cy="339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bg1"/>
              </a:solidFill>
              <a:effectLst/>
              <a:latin typeface="Arial"/>
              <a:cs typeface="Arial"/>
            </a:rPr>
            <a:t>Equities</a:t>
          </a:r>
        </a:p>
        <a:p xmlns:a="http://schemas.openxmlformats.org/drawingml/2006/main">
          <a:pPr algn="ctr"/>
          <a:r>
            <a:rPr lang="fr-FR" sz="1800">
              <a:solidFill>
                <a:schemeClr val="bg1"/>
              </a:solidFill>
              <a:effectLst/>
              <a:latin typeface="Arial"/>
              <a:cs typeface="Arial"/>
            </a:rPr>
            <a:t>(C</a:t>
          </a:r>
          <a:r>
            <a:rPr lang="fr-FR" sz="1800" baseline="0">
              <a:solidFill>
                <a:schemeClr val="bg1"/>
              </a:solidFill>
              <a:effectLst/>
              <a:latin typeface="Arial"/>
              <a:cs typeface="Arial"/>
            </a:rPr>
            <a:t> &amp; S-corporations)</a:t>
          </a:r>
          <a:endParaRPr lang="fr-FR" sz="1800">
            <a:solidFill>
              <a:schemeClr val="bg1"/>
            </a:solidFill>
            <a:effectLst/>
            <a:latin typeface="Arial"/>
            <a:cs typeface="Arial"/>
          </a:endParaRPr>
        </a:p>
      </cdr:txBody>
    </cdr:sp>
  </cdr:relSizeAnchor>
  <cdr:relSizeAnchor xmlns:cdr="http://schemas.openxmlformats.org/drawingml/2006/chartDrawing">
    <cdr:from>
      <cdr:x>0.85333</cdr:x>
      <cdr:y>0.25491</cdr:y>
    </cdr:from>
    <cdr:to>
      <cdr:x>0.98815</cdr:x>
      <cdr:y>0.30874</cdr:y>
    </cdr:to>
    <cdr:sp macro="" textlink="">
      <cdr:nvSpPr>
        <cdr:cNvPr id="9" name="Rectangle 8"/>
        <cdr:cNvSpPr/>
      </cdr:nvSpPr>
      <cdr:spPr>
        <a:xfrm xmlns:a="http://schemas.openxmlformats.org/drawingml/2006/main">
          <a:off x="7315200" y="1485956"/>
          <a:ext cx="1155700" cy="3137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Business</a:t>
          </a:r>
        </a:p>
      </cdr:txBody>
    </cdr:sp>
  </cdr:relSizeAnchor>
  <cdr:relSizeAnchor xmlns:cdr="http://schemas.openxmlformats.org/drawingml/2006/chartDrawing">
    <cdr:from>
      <cdr:x>0.30074</cdr:x>
      <cdr:y>0.57734</cdr:y>
    </cdr:from>
    <cdr:to>
      <cdr:x>0.44148</cdr:x>
      <cdr:y>0.67911</cdr:y>
    </cdr:to>
    <cdr:sp macro="" textlink="">
      <cdr:nvSpPr>
        <cdr:cNvPr id="7" name="Rectangle 6"/>
        <cdr:cNvSpPr/>
      </cdr:nvSpPr>
      <cdr:spPr>
        <a:xfrm xmlns:a="http://schemas.openxmlformats.org/drawingml/2006/main">
          <a:off x="2578116" y="3365479"/>
          <a:ext cx="120648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Housing</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0.56957</cdr:x>
      <cdr:y>0.19461</cdr:y>
    </cdr:from>
    <cdr:to>
      <cdr:x>0.89778</cdr:x>
      <cdr:y>0.25786</cdr:y>
    </cdr:to>
    <cdr:sp macro="" textlink="">
      <cdr:nvSpPr>
        <cdr:cNvPr id="2" name="Rectangle 1"/>
        <cdr:cNvSpPr/>
      </cdr:nvSpPr>
      <cdr:spPr>
        <a:xfrm xmlns:a="http://schemas.openxmlformats.org/drawingml/2006/main">
          <a:off x="4882610" y="1134413"/>
          <a:ext cx="2813580" cy="3687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2">
                  <a:lumMod val="75000"/>
                </a:schemeClr>
              </a:solidFill>
              <a:effectLst/>
              <a:latin typeface="Arial"/>
              <a:cs typeface="Arial"/>
            </a:rPr>
            <a:t>Piketty, Saez and Zucman </a:t>
          </a:r>
        </a:p>
        <a:p xmlns:a="http://schemas.openxmlformats.org/drawingml/2006/main">
          <a:pPr algn="ctr"/>
          <a:r>
            <a:rPr lang="fr-FR" sz="1600">
              <a:solidFill>
                <a:schemeClr val="accent2">
                  <a:lumMod val="75000"/>
                </a:schemeClr>
              </a:solidFill>
              <a:effectLst/>
              <a:latin typeface="Arial"/>
              <a:cs typeface="Arial"/>
            </a:rPr>
            <a:t>(2018, Figure V)</a:t>
          </a:r>
        </a:p>
      </cdr:txBody>
    </cdr:sp>
  </cdr:relSizeAnchor>
  <cdr:relSizeAnchor xmlns:cdr="http://schemas.openxmlformats.org/drawingml/2006/chartDrawing">
    <cdr:from>
      <cdr:x>0.44593</cdr:x>
      <cdr:y>0.68846</cdr:y>
    </cdr:from>
    <cdr:to>
      <cdr:x>0.71796</cdr:x>
      <cdr:y>0.75171</cdr:y>
    </cdr:to>
    <cdr:sp macro="" textlink="">
      <cdr:nvSpPr>
        <cdr:cNvPr id="4" name="Rectangle 3"/>
        <cdr:cNvSpPr/>
      </cdr:nvSpPr>
      <cdr:spPr>
        <a:xfrm xmlns:a="http://schemas.openxmlformats.org/drawingml/2006/main">
          <a:off x="3822729" y="4013235"/>
          <a:ext cx="2331977"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a:solidFill>
                <a:schemeClr val="tx2">
                  <a:lumMod val="75000"/>
                </a:schemeClr>
              </a:solidFill>
              <a:effectLst/>
              <a:latin typeface="Arial"/>
              <a:cs typeface="Arial"/>
            </a:rPr>
            <a:t>Updated series</a:t>
          </a:r>
        </a:p>
      </cdr:txBody>
    </cdr:sp>
  </cdr:relSizeAnchor>
</c:userShapes>
</file>

<file path=xl/drawings/drawing40.xml><?xml version="1.0" encoding="utf-8"?>
<c:userShapes xmlns:c="http://schemas.openxmlformats.org/drawingml/2006/chart">
  <cdr:relSizeAnchor xmlns:cdr="http://schemas.openxmlformats.org/drawingml/2006/chartDrawing">
    <cdr:from>
      <cdr:x>0.49675</cdr:x>
      <cdr:y>0.4835</cdr:y>
    </cdr:from>
    <cdr:to>
      <cdr:x>0.82496</cdr:x>
      <cdr:y>0.54675</cdr:y>
    </cdr:to>
    <cdr:sp macro="" textlink="">
      <cdr:nvSpPr>
        <cdr:cNvPr id="2" name="Rectangle 1"/>
        <cdr:cNvSpPr/>
      </cdr:nvSpPr>
      <cdr:spPr>
        <a:xfrm xmlns:a="http://schemas.openxmlformats.org/drawingml/2006/main">
          <a:off x="4258351" y="2818454"/>
          <a:ext cx="2813581" cy="368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2">
                  <a:lumMod val="75000"/>
                </a:schemeClr>
              </a:solidFill>
              <a:effectLst/>
              <a:latin typeface="Arial"/>
              <a:cs typeface="Arial"/>
            </a:rPr>
            <a:t>Distributional Financial Accounts</a:t>
          </a:r>
        </a:p>
      </cdr:txBody>
    </cdr:sp>
  </cdr:relSizeAnchor>
  <cdr:relSizeAnchor xmlns:cdr="http://schemas.openxmlformats.org/drawingml/2006/chartDrawing">
    <cdr:from>
      <cdr:x>0.27463</cdr:x>
      <cdr:y>0.15576</cdr:y>
    </cdr:from>
    <cdr:to>
      <cdr:x>0.59555</cdr:x>
      <cdr:y>0.21901</cdr:y>
    </cdr:to>
    <cdr:sp macro="" textlink="">
      <cdr:nvSpPr>
        <cdr:cNvPr id="4" name="Rectangle 3"/>
        <cdr:cNvSpPr/>
      </cdr:nvSpPr>
      <cdr:spPr>
        <a:xfrm xmlns:a="http://schemas.openxmlformats.org/drawingml/2006/main">
          <a:off x="2354304" y="907973"/>
          <a:ext cx="2751086" cy="3687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a:solidFill>
                <a:schemeClr val="tx2">
                  <a:lumMod val="75000"/>
                </a:schemeClr>
              </a:solidFill>
              <a:effectLst/>
              <a:latin typeface="Arial"/>
              <a:cs typeface="Arial"/>
            </a:rPr>
            <a:t>Saez and Zucman (2016), updated series</a:t>
          </a: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D9466938-0979-604F-9286-4C143B66F7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0.11729</cdr:x>
      <cdr:y>0.53756</cdr:y>
    </cdr:from>
    <cdr:to>
      <cdr:x>0.38932</cdr:x>
      <cdr:y>0.60081</cdr:y>
    </cdr:to>
    <cdr:sp macro="" textlink="">
      <cdr:nvSpPr>
        <cdr:cNvPr id="2" name="Rectangle 1"/>
        <cdr:cNvSpPr/>
      </cdr:nvSpPr>
      <cdr:spPr>
        <a:xfrm xmlns:a="http://schemas.openxmlformats.org/drawingml/2006/main">
          <a:off x="1005453" y="3133595"/>
          <a:ext cx="2331977" cy="3687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Saez-Zucman</a:t>
          </a:r>
          <a:r>
            <a:rPr lang="fr-FR" sz="1600" baseline="0">
              <a:solidFill>
                <a:schemeClr val="tx1"/>
              </a:solidFill>
              <a:effectLst/>
              <a:latin typeface="Arial"/>
              <a:cs typeface="Arial"/>
            </a:rPr>
            <a:t> (2016)</a:t>
          </a:r>
        </a:p>
        <a:p xmlns:a="http://schemas.openxmlformats.org/drawingml/2006/main">
          <a:pPr algn="ctr"/>
          <a:r>
            <a:rPr lang="fr-FR" sz="1600" baseline="0">
              <a:solidFill>
                <a:schemeClr val="tx1"/>
              </a:solidFill>
              <a:effectLst/>
              <a:latin typeface="Arial"/>
              <a:cs typeface="Arial"/>
            </a:rPr>
            <a:t>2020 update</a:t>
          </a:r>
        </a:p>
        <a:p xmlns:a="http://schemas.openxmlformats.org/drawingml/2006/main">
          <a:pPr algn="ctr"/>
          <a:r>
            <a:rPr lang="fr-FR" sz="1600" baseline="0">
              <a:solidFill>
                <a:schemeClr val="tx1"/>
              </a:solidFill>
              <a:effectLst/>
              <a:latin typeface="Arial"/>
              <a:cs typeface="Arial"/>
            </a:rPr>
            <a:t>(equal-split adults)</a:t>
          </a:r>
        </a:p>
      </cdr:txBody>
    </cdr:sp>
  </cdr:relSizeAnchor>
  <cdr:relSizeAnchor xmlns:cdr="http://schemas.openxmlformats.org/drawingml/2006/chartDrawing">
    <cdr:from>
      <cdr:x>0.4978</cdr:x>
      <cdr:y>0.49414</cdr:y>
    </cdr:from>
    <cdr:to>
      <cdr:x>0.87848</cdr:x>
      <cdr:y>0.55739</cdr:y>
    </cdr:to>
    <cdr:sp macro="" textlink="">
      <cdr:nvSpPr>
        <cdr:cNvPr id="3" name="Rectangle 2"/>
        <cdr:cNvSpPr/>
      </cdr:nvSpPr>
      <cdr:spPr>
        <a:xfrm xmlns:a="http://schemas.openxmlformats.org/drawingml/2006/main">
          <a:off x="4318000" y="3106390"/>
          <a:ext cx="3302000" cy="3976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2">
                  <a:lumMod val="75000"/>
                </a:schemeClr>
              </a:solidFill>
              <a:effectLst/>
              <a:latin typeface="Arial"/>
              <a:cs typeface="Arial"/>
            </a:rPr>
            <a:t>Distributional</a:t>
          </a:r>
          <a:r>
            <a:rPr lang="fr-FR" sz="1600" baseline="0">
              <a:solidFill>
                <a:schemeClr val="tx2">
                  <a:lumMod val="75000"/>
                </a:schemeClr>
              </a:solidFill>
              <a:effectLst/>
              <a:latin typeface="Arial"/>
              <a:cs typeface="Arial"/>
            </a:rPr>
            <a:t> Financial Accounts</a:t>
          </a:r>
        </a:p>
        <a:p xmlns:a="http://schemas.openxmlformats.org/drawingml/2006/main">
          <a:pPr algn="ctr"/>
          <a:r>
            <a:rPr lang="fr-FR" sz="1600" baseline="0">
              <a:solidFill>
                <a:schemeClr val="tx2">
                  <a:lumMod val="75000"/>
                </a:schemeClr>
              </a:solidFill>
              <a:effectLst/>
              <a:latin typeface="Arial"/>
              <a:cs typeface="Arial"/>
            </a:rPr>
            <a:t> (households) </a:t>
          </a:r>
          <a:endParaRPr lang="fr-FR" sz="1600">
            <a:solidFill>
              <a:schemeClr val="tx2">
                <a:lumMod val="75000"/>
              </a:schemeClr>
            </a:solidFill>
            <a:effectLst/>
            <a:latin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0.63555</cdr:x>
      <cdr:y>0.22641</cdr:y>
    </cdr:from>
    <cdr:to>
      <cdr:x>0.93629</cdr:x>
      <cdr:y>0.32818</cdr:y>
    </cdr:to>
    <cdr:sp macro="" textlink="">
      <cdr:nvSpPr>
        <cdr:cNvPr id="4" name="Rectangle 3"/>
        <cdr:cNvSpPr/>
      </cdr:nvSpPr>
      <cdr:spPr>
        <a:xfrm xmlns:a="http://schemas.openxmlformats.org/drawingml/2006/main">
          <a:off x="5448278" y="1319835"/>
          <a:ext cx="2578093"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Other capital income</a:t>
          </a:r>
        </a:p>
      </cdr:txBody>
    </cdr:sp>
  </cdr:relSizeAnchor>
  <cdr:relSizeAnchor xmlns:cdr="http://schemas.openxmlformats.org/drawingml/2006/chartDrawing">
    <cdr:from>
      <cdr:x>0.59589</cdr:x>
      <cdr:y>0.69253</cdr:y>
    </cdr:from>
    <cdr:to>
      <cdr:x>0.78708</cdr:x>
      <cdr:y>0.7943</cdr:y>
    </cdr:to>
    <cdr:sp macro="" textlink="">
      <cdr:nvSpPr>
        <cdr:cNvPr id="5" name="Rectangle 4"/>
        <cdr:cNvSpPr/>
      </cdr:nvSpPr>
      <cdr:spPr>
        <a:xfrm xmlns:a="http://schemas.openxmlformats.org/drawingml/2006/main">
          <a:off x="5108238" y="4036984"/>
          <a:ext cx="1638977"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0.68296</cdr:x>
      <cdr:y>0.47277</cdr:y>
    </cdr:from>
    <cdr:to>
      <cdr:x>1</cdr:x>
      <cdr:y>0.53097</cdr:y>
    </cdr:to>
    <cdr:sp macro="" textlink="">
      <cdr:nvSpPr>
        <cdr:cNvPr id="6" name="Rectangle 5"/>
        <cdr:cNvSpPr/>
      </cdr:nvSpPr>
      <cdr:spPr>
        <a:xfrm xmlns:a="http://schemas.openxmlformats.org/drawingml/2006/main">
          <a:off x="5854675" y="2755891"/>
          <a:ext cx="2717825" cy="3392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Partnerships</a:t>
          </a:r>
          <a:r>
            <a:rPr lang="fr-FR" sz="1800" baseline="0">
              <a:solidFill>
                <a:schemeClr val="tx1"/>
              </a:solidFill>
              <a:effectLst/>
              <a:latin typeface="Arial"/>
              <a:cs typeface="Arial"/>
            </a:rPr>
            <a:t> &amp; S-corporations</a:t>
          </a:r>
          <a:endParaRPr lang="fr-FR" sz="1800">
            <a:solidFill>
              <a:schemeClr val="tx1"/>
            </a:solidFill>
            <a:effectLst/>
            <a:latin typeface="Arial"/>
            <a:cs typeface="Arial"/>
          </a:endParaRPr>
        </a:p>
      </cdr:txBody>
    </cdr:sp>
  </cdr:relSizeAnchor>
  <cdr:relSizeAnchor xmlns:cdr="http://schemas.openxmlformats.org/drawingml/2006/chartDrawing">
    <cdr:from>
      <cdr:x>0.11259</cdr:x>
      <cdr:y>0.57734</cdr:y>
    </cdr:from>
    <cdr:to>
      <cdr:x>0.41333</cdr:x>
      <cdr:y>0.67911</cdr:y>
    </cdr:to>
    <cdr:sp macro="" textlink="">
      <cdr:nvSpPr>
        <cdr:cNvPr id="9" name="Rectangle 8"/>
        <cdr:cNvSpPr/>
      </cdr:nvSpPr>
      <cdr:spPr>
        <a:xfrm xmlns:a="http://schemas.openxmlformats.org/drawingml/2006/main">
          <a:off x="965200" y="3365500"/>
          <a:ext cx="2578093"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Arial"/>
              <a:cs typeface="Arial"/>
            </a:rPr>
            <a:t>C-corporation</a:t>
          </a:r>
          <a:r>
            <a:rPr lang="fr-FR" sz="1800" baseline="0">
              <a:solidFill>
                <a:schemeClr val="bg1"/>
              </a:solidFill>
              <a:effectLst/>
              <a:latin typeface="Arial"/>
              <a:cs typeface="Arial"/>
            </a:rPr>
            <a:t> income</a:t>
          </a:r>
          <a:endParaRPr lang="fr-FR" sz="1800">
            <a:solidFill>
              <a:schemeClr val="bg1"/>
            </a:solidFill>
            <a:effectLst/>
            <a:latin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3C646F6E-B871-234D-9844-2847C67BC1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41822B28-AA45-6142-B22A-DCCE50C4F6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xdr:col>
      <xdr:colOff>673100</xdr:colOff>
      <xdr:row>28</xdr:row>
      <xdr:rowOff>139700</xdr:rowOff>
    </xdr:from>
    <xdr:to>
      <xdr:col>7</xdr:col>
      <xdr:colOff>165100</xdr:colOff>
      <xdr:row>43</xdr:row>
      <xdr:rowOff>12700</xdr:rowOff>
    </xdr:to>
    <xdr:graphicFrame macro="">
      <xdr:nvGraphicFramePr>
        <xdr:cNvPr id="6" name="Graphique 5">
          <a:extLst>
            <a:ext uri="{FF2B5EF4-FFF2-40B4-BE49-F238E27FC236}">
              <a16:creationId xmlns:a16="http://schemas.microsoft.com/office/drawing/2014/main" id="{81931176-482B-094C-BA1E-6D3AE1AF7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0.5095</cdr:x>
      <cdr:y>0.47924</cdr:y>
    </cdr:from>
    <cdr:to>
      <cdr:x>0.68576</cdr:x>
      <cdr:y>0.581</cdr:y>
    </cdr:to>
    <cdr:sp macro="" textlink="">
      <cdr:nvSpPr>
        <cdr:cNvPr id="2" name="Rectangle 1"/>
        <cdr:cNvSpPr/>
      </cdr:nvSpPr>
      <cdr:spPr>
        <a:xfrm xmlns:a="http://schemas.openxmlformats.org/drawingml/2006/main">
          <a:off x="4368800" y="2794000"/>
          <a:ext cx="1511332"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Partnerships</a:t>
          </a:r>
        </a:p>
      </cdr:txBody>
    </cdr:sp>
  </cdr:relSizeAnchor>
  <cdr:relSizeAnchor xmlns:cdr="http://schemas.openxmlformats.org/drawingml/2006/chartDrawing">
    <cdr:from>
      <cdr:x>0.43841</cdr:x>
      <cdr:y>0.79728</cdr:y>
    </cdr:from>
    <cdr:to>
      <cdr:x>0.63688</cdr:x>
      <cdr:y>0.89904</cdr:y>
    </cdr:to>
    <cdr:sp macro="" textlink="">
      <cdr:nvSpPr>
        <cdr:cNvPr id="3" name="Rectangle 2"/>
        <cdr:cNvSpPr/>
      </cdr:nvSpPr>
      <cdr:spPr>
        <a:xfrm xmlns:a="http://schemas.openxmlformats.org/drawingml/2006/main">
          <a:off x="3759200" y="4648200"/>
          <a:ext cx="1701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S-corporations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zucman/Dropbox/SaezZucmanJEP2020/SZ2020Figu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zucman/Dropbox/SZ2020Revisionists/RawData/IRSBusinessStatistics/Scorporations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zucman/Dropbox/SaezZucman2014/Foundations/Programs/foundations-retur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zucman/Dropbox/SaezZucmanJEP2020/SaezZucman2020JEP(NoLin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zucman/Dropbox/SaezZucman2019BPEA/dataanalysis/scf-return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zucman/Dropbox/SZ2020LaborAndCapital/SZ2020Land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alianNA2"/>
      <sheetName val="AustralianNA"/>
      <sheetName val="AustralianNA3"/>
      <sheetName val="AustralianNA4"/>
      <sheetName val="AustralianNA5"/>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
        <row r="1">
          <cell r="A1" t="str">
            <v>CountryName</v>
          </cell>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Q1" t="str">
            <v>GROSS DOMESTIC PRODUCT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AA1" t="str">
            <v>Dwellings owned by persons ;  Gross operating surplus: Percentage changes ;</v>
          </cell>
          <cell r="AB1" t="str">
            <v>All sectors ;  Gross operating surplus: Percentage changes ;</v>
          </cell>
          <cell r="AD1" t="str">
            <v>Total factor income: Percentage changes ;</v>
          </cell>
          <cell r="AE1" t="str">
            <v>Taxes less subsidies on production and imports: Percentage changes ;</v>
          </cell>
          <cell r="AF1" t="str">
            <v>GROSS DOMESTIC PRODUCT: Percentage changes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O1" t="str">
            <v>Private non-financial corporations ;  Gross operating surplus ;</v>
          </cell>
          <cell r="CC1" t="str">
            <v>Private non-financial corporations ;  Gross operating surplus: Revisions ;</v>
          </cell>
          <cell r="CD1" t="str">
            <v>Public non-financial corporations ;  Gross operating surplus: Revisions ;</v>
          </cell>
        </row>
        <row r="2">
          <cell r="B2" t="str">
            <v>Argentina</v>
          </cell>
          <cell r="C2" t="str">
            <v>$ Millions</v>
          </cell>
          <cell r="D2" t="str">
            <v>$ Millions</v>
          </cell>
          <cell r="E2" t="str">
            <v>$ Millions</v>
          </cell>
          <cell r="F2" t="str">
            <v>$ Millions</v>
          </cell>
          <cell r="G2" t="str">
            <v>$ Millions</v>
          </cell>
          <cell r="H2" t="str">
            <v>$ Millions</v>
          </cell>
          <cell r="I2" t="str">
            <v>$ Millions</v>
          </cell>
          <cell r="K2" t="str">
            <v>$ Millions</v>
          </cell>
          <cell r="L2" t="str">
            <v>$ Millions</v>
          </cell>
          <cell r="M2" t="str">
            <v>$ Millions</v>
          </cell>
          <cell r="N2" t="str">
            <v>$ Millions</v>
          </cell>
          <cell r="O2" t="str">
            <v>$ Millions</v>
          </cell>
          <cell r="Q2" t="str">
            <v>$ Millions</v>
          </cell>
          <cell r="T2" t="str">
            <v>Percent</v>
          </cell>
          <cell r="U2" t="str">
            <v>Percent</v>
          </cell>
          <cell r="V2" t="str">
            <v>Percent</v>
          </cell>
          <cell r="W2" t="str">
            <v>Percent</v>
          </cell>
          <cell r="X2" t="str">
            <v>Percent</v>
          </cell>
          <cell r="Y2" t="str">
            <v>Percent</v>
          </cell>
          <cell r="AA2" t="str">
            <v>Percent</v>
          </cell>
          <cell r="AB2" t="str">
            <v>Percent</v>
          </cell>
          <cell r="AD2" t="str">
            <v>Percent</v>
          </cell>
          <cell r="AE2" t="str">
            <v>Percent</v>
          </cell>
          <cell r="AF2" t="str">
            <v>Percent</v>
          </cell>
          <cell r="AH2" t="str">
            <v>$ Millions</v>
          </cell>
          <cell r="AI2" t="str">
            <v>$ Millions</v>
          </cell>
          <cell r="AJ2" t="str">
            <v>$ Millions</v>
          </cell>
          <cell r="AK2" t="str">
            <v>$ Millions</v>
          </cell>
          <cell r="AL2" t="str">
            <v>$ Millions</v>
          </cell>
          <cell r="AM2" t="str">
            <v>$ Millions</v>
          </cell>
          <cell r="AN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F2" t="str">
            <v>Percent</v>
          </cell>
          <cell r="BG2" t="str">
            <v>Percent</v>
          </cell>
          <cell r="BH2" t="str">
            <v>Percent</v>
          </cell>
          <cell r="BI2" t="str">
            <v>Percent</v>
          </cell>
          <cell r="BJ2" t="str">
            <v>Percent</v>
          </cell>
          <cell r="BK2" t="str">
            <v>Percent</v>
          </cell>
          <cell r="BO2" t="str">
            <v>$ Millions</v>
          </cell>
          <cell r="CC2" t="str">
            <v>$ Millions</v>
          </cell>
          <cell r="CD2" t="str">
            <v>$ Millions</v>
          </cell>
        </row>
        <row r="3">
          <cell r="B3" t="str">
            <v>Trend</v>
          </cell>
          <cell r="C3" t="str">
            <v>Trend</v>
          </cell>
          <cell r="D3" t="str">
            <v>Trend</v>
          </cell>
          <cell r="E3" t="str">
            <v>Trend</v>
          </cell>
          <cell r="F3" t="str">
            <v>Trend</v>
          </cell>
          <cell r="G3" t="str">
            <v>Trend</v>
          </cell>
          <cell r="H3" t="str">
            <v>Trend</v>
          </cell>
          <cell r="I3" t="str">
            <v>Trend</v>
          </cell>
          <cell r="K3" t="str">
            <v>Trend</v>
          </cell>
          <cell r="L3" t="str">
            <v>Trend</v>
          </cell>
          <cell r="M3" t="str">
            <v>Trend</v>
          </cell>
          <cell r="N3" t="str">
            <v>Trend</v>
          </cell>
          <cell r="O3" t="str">
            <v>Trend</v>
          </cell>
          <cell r="Q3" t="str">
            <v>Trend</v>
          </cell>
          <cell r="T3" t="str">
            <v>Trend</v>
          </cell>
          <cell r="U3" t="str">
            <v>Trend</v>
          </cell>
          <cell r="V3" t="str">
            <v>Trend</v>
          </cell>
          <cell r="W3" t="str">
            <v>Trend</v>
          </cell>
          <cell r="X3" t="str">
            <v>Trend</v>
          </cell>
          <cell r="Y3" t="str">
            <v>Trend</v>
          </cell>
          <cell r="AA3" t="str">
            <v>Trend</v>
          </cell>
          <cell r="AB3" t="str">
            <v>Trend</v>
          </cell>
          <cell r="AD3" t="str">
            <v>Trend</v>
          </cell>
          <cell r="AE3" t="str">
            <v>Trend</v>
          </cell>
          <cell r="AF3" t="str">
            <v>Trend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O3" t="str">
            <v>Original</v>
          </cell>
          <cell r="CC3" t="str">
            <v>Seasonally Adjusted</v>
          </cell>
          <cell r="CD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K4" t="str">
            <v>DERIVED</v>
          </cell>
          <cell r="L4" t="str">
            <v>DERIVED</v>
          </cell>
          <cell r="M4" t="str">
            <v>DERIVED</v>
          </cell>
          <cell r="N4" t="str">
            <v>DERIVED</v>
          </cell>
          <cell r="O4" t="str">
            <v>DERIVED</v>
          </cell>
          <cell r="Q4" t="str">
            <v>DERIVED</v>
          </cell>
          <cell r="T4" t="str">
            <v>DERIVED</v>
          </cell>
          <cell r="U4" t="str">
            <v>DERIVED</v>
          </cell>
          <cell r="V4" t="str">
            <v>DERIVED</v>
          </cell>
          <cell r="W4" t="str">
            <v>DERIVED</v>
          </cell>
          <cell r="X4" t="str">
            <v>DERIVED</v>
          </cell>
          <cell r="Y4" t="str">
            <v>DERIVED</v>
          </cell>
          <cell r="AA4" t="str">
            <v>DERIVED</v>
          </cell>
          <cell r="AB4" t="str">
            <v>DERIVED</v>
          </cell>
          <cell r="AD4" t="str">
            <v>DERIVED</v>
          </cell>
          <cell r="AE4" t="str">
            <v>DERIVED</v>
          </cell>
          <cell r="AF4" t="str">
            <v>DERIVED</v>
          </cell>
          <cell r="AH4" t="str">
            <v>DERIVED</v>
          </cell>
          <cell r="AI4" t="str">
            <v>DERIVED</v>
          </cell>
          <cell r="AJ4" t="str">
            <v>DERIVED</v>
          </cell>
          <cell r="AK4" t="str">
            <v>DERIVED</v>
          </cell>
          <cell r="AL4" t="str">
            <v>DERIVED</v>
          </cell>
          <cell r="AM4" t="str">
            <v>DERIVED</v>
          </cell>
          <cell r="AN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F4" t="str">
            <v>DERIVED</v>
          </cell>
          <cell r="BG4" t="str">
            <v>DERIVED</v>
          </cell>
          <cell r="BH4" t="str">
            <v>DERIVED</v>
          </cell>
          <cell r="BI4" t="str">
            <v>DERIVED</v>
          </cell>
          <cell r="BJ4" t="str">
            <v>DERIVED</v>
          </cell>
          <cell r="BK4" t="str">
            <v>DERIVED</v>
          </cell>
          <cell r="BO4" t="str">
            <v>DERIVED</v>
          </cell>
          <cell r="CC4" t="str">
            <v>DERIVED</v>
          </cell>
          <cell r="CD4" t="str">
            <v>DERIVED</v>
          </cell>
        </row>
        <row r="5">
          <cell r="B5" t="str">
            <v>Quarter</v>
          </cell>
          <cell r="C5" t="str">
            <v>Quarter</v>
          </cell>
          <cell r="D5" t="str">
            <v>Quarter</v>
          </cell>
          <cell r="E5" t="str">
            <v>Quarter</v>
          </cell>
          <cell r="F5" t="str">
            <v>Quarter</v>
          </cell>
          <cell r="G5" t="str">
            <v>Quarter</v>
          </cell>
          <cell r="H5" t="str">
            <v>Quarter</v>
          </cell>
          <cell r="I5" t="str">
            <v>Quarter</v>
          </cell>
          <cell r="K5" t="str">
            <v>Quarter</v>
          </cell>
          <cell r="L5" t="str">
            <v>Quarter</v>
          </cell>
          <cell r="M5" t="str">
            <v>Quarter</v>
          </cell>
          <cell r="N5" t="str">
            <v>Quarter</v>
          </cell>
          <cell r="O5" t="str">
            <v>Quarter</v>
          </cell>
          <cell r="Q5" t="str">
            <v>Quarter</v>
          </cell>
          <cell r="T5" t="str">
            <v>Quarter</v>
          </cell>
          <cell r="U5" t="str">
            <v>Quarter</v>
          </cell>
          <cell r="V5" t="str">
            <v>Quarter</v>
          </cell>
          <cell r="W5" t="str">
            <v>Quarter</v>
          </cell>
          <cell r="X5" t="str">
            <v>Quarter</v>
          </cell>
          <cell r="Y5" t="str">
            <v>Quarter</v>
          </cell>
          <cell r="AA5" t="str">
            <v>Quarter</v>
          </cell>
          <cell r="AB5" t="str">
            <v>Quarter</v>
          </cell>
          <cell r="AD5" t="str">
            <v>Quarter</v>
          </cell>
          <cell r="AE5" t="str">
            <v>Quarter</v>
          </cell>
          <cell r="AF5" t="str">
            <v>Quarter</v>
          </cell>
          <cell r="AH5" t="str">
            <v>Quarter</v>
          </cell>
          <cell r="AI5" t="str">
            <v>Quarter</v>
          </cell>
          <cell r="AJ5" t="str">
            <v>Quarter</v>
          </cell>
          <cell r="AK5" t="str">
            <v>Quarter</v>
          </cell>
          <cell r="AL5" t="str">
            <v>Quarter</v>
          </cell>
          <cell r="AM5" t="str">
            <v>Quarter</v>
          </cell>
          <cell r="AN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F5" t="str">
            <v>Quarter</v>
          </cell>
          <cell r="BG5" t="str">
            <v>Quarter</v>
          </cell>
          <cell r="BH5" t="str">
            <v>Quarter</v>
          </cell>
          <cell r="BI5" t="str">
            <v>Quarter</v>
          </cell>
          <cell r="BJ5" t="str">
            <v>Quarter</v>
          </cell>
          <cell r="BK5" t="str">
            <v>Quarter</v>
          </cell>
          <cell r="BO5" t="str">
            <v>Quarter</v>
          </cell>
          <cell r="CC5" t="str">
            <v>Quarter</v>
          </cell>
          <cell r="CD5" t="str">
            <v>Quarter</v>
          </cell>
        </row>
        <row r="6">
          <cell r="B6">
            <v>3</v>
          </cell>
          <cell r="C6">
            <v>3</v>
          </cell>
          <cell r="D6">
            <v>3</v>
          </cell>
          <cell r="E6">
            <v>3</v>
          </cell>
          <cell r="F6">
            <v>3</v>
          </cell>
          <cell r="G6">
            <v>3</v>
          </cell>
          <cell r="H6">
            <v>3</v>
          </cell>
          <cell r="I6">
            <v>3</v>
          </cell>
          <cell r="K6">
            <v>3</v>
          </cell>
          <cell r="L6">
            <v>3</v>
          </cell>
          <cell r="M6">
            <v>3</v>
          </cell>
          <cell r="N6">
            <v>3</v>
          </cell>
          <cell r="O6">
            <v>3</v>
          </cell>
          <cell r="Q6">
            <v>3</v>
          </cell>
          <cell r="T6">
            <v>3</v>
          </cell>
          <cell r="U6">
            <v>3</v>
          </cell>
          <cell r="V6">
            <v>3</v>
          </cell>
          <cell r="W6">
            <v>3</v>
          </cell>
          <cell r="X6">
            <v>3</v>
          </cell>
          <cell r="Y6">
            <v>3</v>
          </cell>
          <cell r="AA6">
            <v>3</v>
          </cell>
          <cell r="AB6">
            <v>3</v>
          </cell>
          <cell r="AD6">
            <v>3</v>
          </cell>
          <cell r="AE6">
            <v>3</v>
          </cell>
          <cell r="AF6">
            <v>3</v>
          </cell>
          <cell r="AH6">
            <v>3</v>
          </cell>
          <cell r="AI6">
            <v>3</v>
          </cell>
          <cell r="AJ6">
            <v>3</v>
          </cell>
          <cell r="AK6">
            <v>3</v>
          </cell>
          <cell r="AL6">
            <v>3</v>
          </cell>
          <cell r="AM6">
            <v>3</v>
          </cell>
          <cell r="AN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F6">
            <v>3</v>
          </cell>
          <cell r="BG6">
            <v>3</v>
          </cell>
          <cell r="BH6">
            <v>3</v>
          </cell>
          <cell r="BI6">
            <v>3</v>
          </cell>
          <cell r="BJ6">
            <v>3</v>
          </cell>
          <cell r="BK6">
            <v>3</v>
          </cell>
          <cell r="BO6">
            <v>3</v>
          </cell>
          <cell r="CC6">
            <v>3</v>
          </cell>
          <cell r="CD6">
            <v>3</v>
          </cell>
        </row>
        <row r="7">
          <cell r="B7">
            <v>30560</v>
          </cell>
          <cell r="C7">
            <v>30560</v>
          </cell>
          <cell r="D7">
            <v>21794</v>
          </cell>
          <cell r="E7">
            <v>21794</v>
          </cell>
          <cell r="F7">
            <v>21794</v>
          </cell>
          <cell r="G7">
            <v>21794</v>
          </cell>
          <cell r="H7">
            <v>21794</v>
          </cell>
          <cell r="I7">
            <v>21794</v>
          </cell>
          <cell r="K7">
            <v>21794</v>
          </cell>
          <cell r="L7">
            <v>21794</v>
          </cell>
          <cell r="M7">
            <v>21794</v>
          </cell>
          <cell r="N7">
            <v>21794</v>
          </cell>
          <cell r="O7">
            <v>21794</v>
          </cell>
          <cell r="Q7">
            <v>21794</v>
          </cell>
          <cell r="T7">
            <v>21885</v>
          </cell>
          <cell r="U7">
            <v>21885</v>
          </cell>
          <cell r="V7">
            <v>21885</v>
          </cell>
          <cell r="W7">
            <v>21885</v>
          </cell>
          <cell r="X7">
            <v>21885</v>
          </cell>
          <cell r="Y7">
            <v>21885</v>
          </cell>
          <cell r="AA7">
            <v>21885</v>
          </cell>
          <cell r="AB7">
            <v>21885</v>
          </cell>
          <cell r="AD7">
            <v>21885</v>
          </cell>
          <cell r="AE7">
            <v>21885</v>
          </cell>
          <cell r="AF7">
            <v>21885</v>
          </cell>
          <cell r="AH7">
            <v>30560</v>
          </cell>
          <cell r="AI7">
            <v>21794</v>
          </cell>
          <cell r="AJ7">
            <v>21794</v>
          </cell>
          <cell r="AK7">
            <v>21794</v>
          </cell>
          <cell r="AL7">
            <v>21794</v>
          </cell>
          <cell r="AM7">
            <v>21794</v>
          </cell>
          <cell r="AN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F7">
            <v>21885</v>
          </cell>
          <cell r="BG7">
            <v>21885</v>
          </cell>
          <cell r="BH7">
            <v>21885</v>
          </cell>
          <cell r="BI7">
            <v>21885</v>
          </cell>
          <cell r="BJ7">
            <v>21885</v>
          </cell>
          <cell r="BK7">
            <v>21885</v>
          </cell>
          <cell r="BO7">
            <v>21794</v>
          </cell>
          <cell r="CC7">
            <v>21794</v>
          </cell>
          <cell r="CD7">
            <v>21794</v>
          </cell>
        </row>
        <row r="8">
          <cell r="B8">
            <v>43070</v>
          </cell>
          <cell r="C8">
            <v>43070</v>
          </cell>
          <cell r="D8">
            <v>43070</v>
          </cell>
          <cell r="E8">
            <v>43070</v>
          </cell>
          <cell r="F8">
            <v>43070</v>
          </cell>
          <cell r="G8">
            <v>43070</v>
          </cell>
          <cell r="H8">
            <v>43070</v>
          </cell>
          <cell r="I8">
            <v>43070</v>
          </cell>
          <cell r="K8">
            <v>43070</v>
          </cell>
          <cell r="L8">
            <v>43070</v>
          </cell>
          <cell r="M8">
            <v>43070</v>
          </cell>
          <cell r="N8">
            <v>43070</v>
          </cell>
          <cell r="O8">
            <v>43070</v>
          </cell>
          <cell r="Q8">
            <v>43070</v>
          </cell>
          <cell r="T8">
            <v>43070</v>
          </cell>
          <cell r="U8">
            <v>43070</v>
          </cell>
          <cell r="V8">
            <v>43070</v>
          </cell>
          <cell r="W8">
            <v>43070</v>
          </cell>
          <cell r="X8">
            <v>43070</v>
          </cell>
          <cell r="Y8">
            <v>43070</v>
          </cell>
          <cell r="AA8">
            <v>43070</v>
          </cell>
          <cell r="AB8">
            <v>43070</v>
          </cell>
          <cell r="AD8">
            <v>43070</v>
          </cell>
          <cell r="AE8">
            <v>43070</v>
          </cell>
          <cell r="AF8">
            <v>43070</v>
          </cell>
          <cell r="AH8">
            <v>43070</v>
          </cell>
          <cell r="AI8">
            <v>43070</v>
          </cell>
          <cell r="AJ8">
            <v>43070</v>
          </cell>
          <cell r="AK8">
            <v>43070</v>
          </cell>
          <cell r="AL8">
            <v>43070</v>
          </cell>
          <cell r="AM8">
            <v>43070</v>
          </cell>
          <cell r="AN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F8">
            <v>43070</v>
          </cell>
          <cell r="BG8">
            <v>43070</v>
          </cell>
          <cell r="BH8">
            <v>43070</v>
          </cell>
          <cell r="BI8">
            <v>43070</v>
          </cell>
          <cell r="BJ8">
            <v>43070</v>
          </cell>
          <cell r="BK8">
            <v>43070</v>
          </cell>
          <cell r="BO8">
            <v>43070</v>
          </cell>
          <cell r="CC8">
            <v>42979</v>
          </cell>
          <cell r="CD8">
            <v>42979</v>
          </cell>
        </row>
        <row r="9">
          <cell r="B9">
            <v>138</v>
          </cell>
          <cell r="C9">
            <v>138</v>
          </cell>
          <cell r="D9">
            <v>234</v>
          </cell>
          <cell r="E9">
            <v>234</v>
          </cell>
          <cell r="F9">
            <v>234</v>
          </cell>
          <cell r="G9">
            <v>234</v>
          </cell>
          <cell r="H9">
            <v>234</v>
          </cell>
          <cell r="I9">
            <v>234</v>
          </cell>
          <cell r="K9">
            <v>234</v>
          </cell>
          <cell r="L9">
            <v>234</v>
          </cell>
          <cell r="M9">
            <v>234</v>
          </cell>
          <cell r="N9">
            <v>234</v>
          </cell>
          <cell r="O9">
            <v>234</v>
          </cell>
          <cell r="Q9">
            <v>234</v>
          </cell>
          <cell r="T9">
            <v>233</v>
          </cell>
          <cell r="U9">
            <v>233</v>
          </cell>
          <cell r="V9">
            <v>233</v>
          </cell>
          <cell r="W9">
            <v>233</v>
          </cell>
          <cell r="X9">
            <v>233</v>
          </cell>
          <cell r="Y9">
            <v>233</v>
          </cell>
          <cell r="AA9">
            <v>233</v>
          </cell>
          <cell r="AB9">
            <v>233</v>
          </cell>
          <cell r="AD9">
            <v>233</v>
          </cell>
          <cell r="AE9">
            <v>233</v>
          </cell>
          <cell r="AF9">
            <v>233</v>
          </cell>
          <cell r="AH9">
            <v>138</v>
          </cell>
          <cell r="AI9">
            <v>234</v>
          </cell>
          <cell r="AJ9">
            <v>234</v>
          </cell>
          <cell r="AK9">
            <v>234</v>
          </cell>
          <cell r="AL9">
            <v>234</v>
          </cell>
          <cell r="AM9">
            <v>234</v>
          </cell>
          <cell r="AN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F9">
            <v>233</v>
          </cell>
          <cell r="BG9">
            <v>233</v>
          </cell>
          <cell r="BH9">
            <v>233</v>
          </cell>
          <cell r="BI9">
            <v>233</v>
          </cell>
          <cell r="BJ9">
            <v>233</v>
          </cell>
          <cell r="BK9">
            <v>233</v>
          </cell>
          <cell r="BO9">
            <v>234</v>
          </cell>
          <cell r="CC9">
            <v>233</v>
          </cell>
          <cell r="CD9">
            <v>233</v>
          </cell>
        </row>
        <row r="10">
          <cell r="B10" t="str">
            <v>A2303552L</v>
          </cell>
          <cell r="C10" t="str">
            <v>A2303554T</v>
          </cell>
          <cell r="D10" t="str">
            <v>A2303556W</v>
          </cell>
          <cell r="E10" t="str">
            <v>A2323378R</v>
          </cell>
          <cell r="F10" t="str">
            <v>A2303560L</v>
          </cell>
          <cell r="G10" t="str">
            <v>A2303562T</v>
          </cell>
          <cell r="H10" t="str">
            <v>A2303564W</v>
          </cell>
          <cell r="I10" t="str">
            <v>A2303566A</v>
          </cell>
          <cell r="K10" t="str">
            <v>A2303570T</v>
          </cell>
          <cell r="L10" t="str">
            <v>A2303572W</v>
          </cell>
          <cell r="M10" t="str">
            <v>A2303574A</v>
          </cell>
          <cell r="N10" t="str">
            <v>A2303576F</v>
          </cell>
          <cell r="O10" t="str">
            <v>A2303578K</v>
          </cell>
          <cell r="Q10" t="str">
            <v>A2304350J</v>
          </cell>
          <cell r="T10" t="str">
            <v>A2303331J</v>
          </cell>
          <cell r="U10" t="str">
            <v>A2323376K</v>
          </cell>
          <cell r="V10" t="str">
            <v>A2303335T</v>
          </cell>
          <cell r="W10" t="str">
            <v>A2303337W</v>
          </cell>
          <cell r="X10" t="str">
            <v>A2303339A</v>
          </cell>
          <cell r="Y10" t="str">
            <v>A2303341L</v>
          </cell>
          <cell r="AA10" t="str">
            <v>A2303345W</v>
          </cell>
          <cell r="AB10" t="str">
            <v>A2303347A</v>
          </cell>
          <cell r="AD10" t="str">
            <v>A2303351T</v>
          </cell>
          <cell r="AE10" t="str">
            <v>A2303353W</v>
          </cell>
          <cell r="AF10" t="str">
            <v>A2304322X</v>
          </cell>
          <cell r="AH10" t="str">
            <v>A2303357F</v>
          </cell>
          <cell r="AI10" t="str">
            <v>A2303359K</v>
          </cell>
          <cell r="AJ10" t="str">
            <v>A2323372A</v>
          </cell>
          <cell r="AK10" t="str">
            <v>A2303363A</v>
          </cell>
          <cell r="AL10" t="str">
            <v>A2303365F</v>
          </cell>
          <cell r="AM10" t="str">
            <v>A2303367K</v>
          </cell>
          <cell r="AN10" t="str">
            <v>A2303369R</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F10" t="str">
            <v>A2303403J</v>
          </cell>
          <cell r="BG10" t="str">
            <v>A2303405L</v>
          </cell>
          <cell r="BH10" t="str">
            <v>A2303407T</v>
          </cell>
          <cell r="BI10" t="str">
            <v>A2303409W</v>
          </cell>
          <cell r="BJ10" t="str">
            <v>A2303411J</v>
          </cell>
          <cell r="BK10" t="str">
            <v>A2304386K</v>
          </cell>
          <cell r="BO10" t="str">
            <v>A2323369L</v>
          </cell>
          <cell r="CC10" t="str">
            <v>A2323374F</v>
          </cell>
          <cell r="CD10" t="str">
            <v>A2302667V</v>
          </cell>
        </row>
        <row r="11">
          <cell r="D11">
            <v>1848</v>
          </cell>
          <cell r="E11">
            <v>566</v>
          </cell>
          <cell r="F11">
            <v>92</v>
          </cell>
          <cell r="G11">
            <v>659</v>
          </cell>
          <cell r="H11">
            <v>41</v>
          </cell>
          <cell r="I11">
            <v>700</v>
          </cell>
          <cell r="K11">
            <v>87</v>
          </cell>
          <cell r="L11">
            <v>884</v>
          </cell>
          <cell r="M11">
            <v>986</v>
          </cell>
          <cell r="N11">
            <v>3716</v>
          </cell>
          <cell r="O11">
            <v>350</v>
          </cell>
          <cell r="Q11">
            <v>3961</v>
          </cell>
          <cell r="AI11">
            <v>1855</v>
          </cell>
          <cell r="AJ11">
            <v>559</v>
          </cell>
          <cell r="AK11">
            <v>89</v>
          </cell>
          <cell r="AL11">
            <v>648</v>
          </cell>
          <cell r="AM11">
            <v>41</v>
          </cell>
          <cell r="AN11">
            <v>689</v>
          </cell>
          <cell r="AP11">
            <v>89</v>
          </cell>
          <cell r="AQ11">
            <v>875</v>
          </cell>
          <cell r="AR11">
            <v>997</v>
          </cell>
          <cell r="AS11">
            <v>3727</v>
          </cell>
          <cell r="AT11">
            <v>347</v>
          </cell>
          <cell r="AU11">
            <v>-107</v>
          </cell>
          <cell r="AV11">
            <v>3967</v>
          </cell>
          <cell r="BO11">
            <v>571</v>
          </cell>
          <cell r="CC11">
            <v>0</v>
          </cell>
          <cell r="CD11">
            <v>0</v>
          </cell>
        </row>
        <row r="12">
          <cell r="D12">
            <v>1905</v>
          </cell>
          <cell r="E12">
            <v>583</v>
          </cell>
          <cell r="F12">
            <v>92</v>
          </cell>
          <cell r="G12">
            <v>675</v>
          </cell>
          <cell r="H12">
            <v>42</v>
          </cell>
          <cell r="I12">
            <v>716</v>
          </cell>
          <cell r="K12">
            <v>90</v>
          </cell>
          <cell r="L12">
            <v>905</v>
          </cell>
          <cell r="M12">
            <v>985</v>
          </cell>
          <cell r="N12">
            <v>3795</v>
          </cell>
          <cell r="O12">
            <v>359</v>
          </cell>
          <cell r="Q12">
            <v>4070</v>
          </cell>
          <cell r="T12">
            <v>3.1</v>
          </cell>
          <cell r="U12">
            <v>2.9</v>
          </cell>
          <cell r="V12">
            <v>-0.7</v>
          </cell>
          <cell r="W12">
            <v>2.4</v>
          </cell>
          <cell r="X12">
            <v>2.4</v>
          </cell>
          <cell r="Y12">
            <v>2.4</v>
          </cell>
          <cell r="AA12">
            <v>3.4</v>
          </cell>
          <cell r="AB12">
            <v>2.4</v>
          </cell>
          <cell r="AC12">
            <v>-0.1</v>
          </cell>
          <cell r="AD12">
            <v>2.1</v>
          </cell>
          <cell r="AE12">
            <v>2.4</v>
          </cell>
          <cell r="AF12">
            <v>2.8</v>
          </cell>
          <cell r="AI12">
            <v>1894</v>
          </cell>
          <cell r="AJ12">
            <v>584</v>
          </cell>
          <cell r="AK12">
            <v>97</v>
          </cell>
          <cell r="AL12">
            <v>680</v>
          </cell>
          <cell r="AM12">
            <v>42</v>
          </cell>
          <cell r="AN12">
            <v>722</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F12">
            <v>2</v>
          </cell>
          <cell r="BG12">
            <v>4.0999999999999996</v>
          </cell>
          <cell r="BH12">
            <v>-1</v>
          </cell>
          <cell r="BI12">
            <v>1.7</v>
          </cell>
          <cell r="BJ12">
            <v>4.8</v>
          </cell>
          <cell r="BK12">
            <v>2.9</v>
          </cell>
          <cell r="BO12">
            <v>653</v>
          </cell>
          <cell r="CC12">
            <v>0</v>
          </cell>
          <cell r="CD12">
            <v>0</v>
          </cell>
        </row>
        <row r="13">
          <cell r="D13">
            <v>1966</v>
          </cell>
          <cell r="E13">
            <v>603</v>
          </cell>
          <cell r="F13">
            <v>93</v>
          </cell>
          <cell r="G13">
            <v>697</v>
          </cell>
          <cell r="H13">
            <v>43</v>
          </cell>
          <cell r="I13">
            <v>739</v>
          </cell>
          <cell r="K13">
            <v>94</v>
          </cell>
          <cell r="L13">
            <v>933</v>
          </cell>
          <cell r="M13">
            <v>984</v>
          </cell>
          <cell r="N13">
            <v>3884</v>
          </cell>
          <cell r="O13">
            <v>368</v>
          </cell>
          <cell r="Q13">
            <v>4210</v>
          </cell>
          <cell r="T13">
            <v>3.2</v>
          </cell>
          <cell r="U13">
            <v>3.5</v>
          </cell>
          <cell r="V13">
            <v>1.7</v>
          </cell>
          <cell r="W13">
            <v>3.2</v>
          </cell>
          <cell r="X13">
            <v>2.6</v>
          </cell>
          <cell r="Y13">
            <v>3.2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F13">
            <v>-0.2</v>
          </cell>
          <cell r="BG13">
            <v>2.8</v>
          </cell>
          <cell r="BH13">
            <v>-2.6</v>
          </cell>
          <cell r="BI13">
            <v>2</v>
          </cell>
          <cell r="BJ13">
            <v>0.2</v>
          </cell>
          <cell r="BK13">
            <v>1.9</v>
          </cell>
          <cell r="BO13">
            <v>542</v>
          </cell>
          <cell r="CC13">
            <v>0</v>
          </cell>
          <cell r="CD13">
            <v>0</v>
          </cell>
        </row>
        <row r="14">
          <cell r="D14">
            <v>2030</v>
          </cell>
          <cell r="E14">
            <v>625</v>
          </cell>
          <cell r="F14">
            <v>99</v>
          </cell>
          <cell r="G14">
            <v>724</v>
          </cell>
          <cell r="H14">
            <v>44</v>
          </cell>
          <cell r="I14">
            <v>768</v>
          </cell>
          <cell r="K14">
            <v>100</v>
          </cell>
          <cell r="L14">
            <v>969</v>
          </cell>
          <cell r="M14">
            <v>981</v>
          </cell>
          <cell r="N14">
            <v>3980</v>
          </cell>
          <cell r="O14">
            <v>381</v>
          </cell>
          <cell r="Q14">
            <v>4324</v>
          </cell>
          <cell r="T14">
            <v>3.3</v>
          </cell>
          <cell r="U14">
            <v>3.7</v>
          </cell>
          <cell r="V14">
            <v>5.7</v>
          </cell>
          <cell r="W14">
            <v>3.9</v>
          </cell>
          <cell r="X14">
            <v>3.2</v>
          </cell>
          <cell r="Y14">
            <v>3.9</v>
          </cell>
          <cell r="AA14">
            <v>6.3</v>
          </cell>
          <cell r="AB14">
            <v>3.9</v>
          </cell>
          <cell r="AC14">
            <v>-0.4</v>
          </cell>
          <cell r="AD14">
            <v>2.5</v>
          </cell>
          <cell r="AE14">
            <v>3.4</v>
          </cell>
          <cell r="AF14">
            <v>2.7</v>
          </cell>
          <cell r="AI14">
            <v>2030</v>
          </cell>
          <cell r="AJ14">
            <v>605</v>
          </cell>
          <cell r="AK14">
            <v>89</v>
          </cell>
          <cell r="AL14">
            <v>694</v>
          </cell>
          <cell r="AM14">
            <v>44</v>
          </cell>
          <cell r="AN14">
            <v>738</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F14">
            <v>14</v>
          </cell>
          <cell r="BG14">
            <v>0.6</v>
          </cell>
          <cell r="BH14">
            <v>6.1</v>
          </cell>
          <cell r="BI14">
            <v>3.2</v>
          </cell>
          <cell r="BJ14">
            <v>3.7</v>
          </cell>
          <cell r="BK14">
            <v>5</v>
          </cell>
          <cell r="BO14">
            <v>590</v>
          </cell>
          <cell r="CC14">
            <v>0</v>
          </cell>
          <cell r="CD14">
            <v>0</v>
          </cell>
        </row>
        <row r="15">
          <cell r="D15">
            <v>2080</v>
          </cell>
          <cell r="E15">
            <v>630</v>
          </cell>
          <cell r="F15">
            <v>108</v>
          </cell>
          <cell r="G15">
            <v>738</v>
          </cell>
          <cell r="H15">
            <v>46</v>
          </cell>
          <cell r="I15">
            <v>783</v>
          </cell>
          <cell r="K15">
            <v>106</v>
          </cell>
          <cell r="L15">
            <v>992</v>
          </cell>
          <cell r="M15">
            <v>986</v>
          </cell>
          <cell r="N15">
            <v>4057</v>
          </cell>
          <cell r="O15">
            <v>393</v>
          </cell>
          <cell r="Q15">
            <v>4406</v>
          </cell>
          <cell r="T15">
            <v>2.4</v>
          </cell>
          <cell r="U15">
            <v>0.8</v>
          </cell>
          <cell r="V15">
            <v>9.1</v>
          </cell>
          <cell r="W15">
            <v>1.9</v>
          </cell>
          <cell r="X15">
            <v>3.3</v>
          </cell>
          <cell r="Y15">
            <v>2</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F15">
            <v>3.8</v>
          </cell>
          <cell r="BG15">
            <v>8.5</v>
          </cell>
          <cell r="BH15">
            <v>-5.8</v>
          </cell>
          <cell r="BI15">
            <v>1.8</v>
          </cell>
          <cell r="BJ15">
            <v>4.5999999999999996</v>
          </cell>
          <cell r="BK15">
            <v>0.5</v>
          </cell>
          <cell r="BO15">
            <v>664</v>
          </cell>
          <cell r="CC15">
            <v>0</v>
          </cell>
          <cell r="CD15">
            <v>0</v>
          </cell>
        </row>
        <row r="16">
          <cell r="D16">
            <v>2101</v>
          </cell>
          <cell r="E16">
            <v>608</v>
          </cell>
          <cell r="F16">
            <v>110</v>
          </cell>
          <cell r="G16">
            <v>718</v>
          </cell>
          <cell r="H16">
            <v>47</v>
          </cell>
          <cell r="I16">
            <v>764</v>
          </cell>
          <cell r="K16">
            <v>109</v>
          </cell>
          <cell r="L16">
            <v>978</v>
          </cell>
          <cell r="M16">
            <v>1002</v>
          </cell>
          <cell r="N16">
            <v>4080</v>
          </cell>
          <cell r="O16">
            <v>397</v>
          </cell>
          <cell r="Q16">
            <v>4424</v>
          </cell>
          <cell r="T16">
            <v>1</v>
          </cell>
          <cell r="U16">
            <v>-3.5</v>
          </cell>
          <cell r="V16">
            <v>1.8</v>
          </cell>
          <cell r="W16">
            <v>-2.7</v>
          </cell>
          <cell r="X16">
            <v>2.6</v>
          </cell>
          <cell r="Y16">
            <v>-2.4</v>
          </cell>
          <cell r="AA16">
            <v>3</v>
          </cell>
          <cell r="AB16">
            <v>-1.4</v>
          </cell>
          <cell r="AC16">
            <v>1.7</v>
          </cell>
          <cell r="AD16">
            <v>0.6</v>
          </cell>
          <cell r="AE16">
            <v>0.8</v>
          </cell>
          <cell r="AF16">
            <v>0.4</v>
          </cell>
          <cell r="AI16">
            <v>2113</v>
          </cell>
          <cell r="AJ16">
            <v>619</v>
          </cell>
          <cell r="AK16">
            <v>110</v>
          </cell>
          <cell r="AL16">
            <v>729</v>
          </cell>
          <cell r="AM16">
            <v>47</v>
          </cell>
          <cell r="AN16">
            <v>776</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F16">
            <v>0.9</v>
          </cell>
          <cell r="BG16">
            <v>-3.3</v>
          </cell>
          <cell r="BH16">
            <v>2.7</v>
          </cell>
          <cell r="BI16">
            <v>0.6</v>
          </cell>
          <cell r="BJ16">
            <v>1.7</v>
          </cell>
          <cell r="BK16">
            <v>0.6</v>
          </cell>
          <cell r="BO16">
            <v>691</v>
          </cell>
          <cell r="CC16">
            <v>0</v>
          </cell>
          <cell r="CD16">
            <v>0</v>
          </cell>
        </row>
        <row r="17">
          <cell r="D17">
            <v>2104</v>
          </cell>
          <cell r="E17">
            <v>567</v>
          </cell>
          <cell r="F17">
            <v>105</v>
          </cell>
          <cell r="G17">
            <v>672</v>
          </cell>
          <cell r="H17">
            <v>47</v>
          </cell>
          <cell r="I17">
            <v>720</v>
          </cell>
          <cell r="K17">
            <v>111</v>
          </cell>
          <cell r="L17">
            <v>936</v>
          </cell>
          <cell r="M17">
            <v>1015</v>
          </cell>
          <cell r="N17">
            <v>4055</v>
          </cell>
          <cell r="O17">
            <v>384</v>
          </cell>
          <cell r="Q17">
            <v>4387</v>
          </cell>
          <cell r="T17">
            <v>0.2</v>
          </cell>
          <cell r="U17">
            <v>-6.7</v>
          </cell>
          <cell r="V17">
            <v>-4.2</v>
          </cell>
          <cell r="W17">
            <v>-6.3</v>
          </cell>
          <cell r="X17">
            <v>0.7</v>
          </cell>
          <cell r="Y17">
            <v>-5.9</v>
          </cell>
          <cell r="AA17">
            <v>1.7</v>
          </cell>
          <cell r="AB17">
            <v>-4.3</v>
          </cell>
          <cell r="AC17">
            <v>1.3</v>
          </cell>
          <cell r="AD17">
            <v>-0.6</v>
          </cell>
          <cell r="AE17">
            <v>-3.2</v>
          </cell>
          <cell r="AF17">
            <v>-0.8</v>
          </cell>
          <cell r="AI17">
            <v>2097</v>
          </cell>
          <cell r="AJ17">
            <v>554</v>
          </cell>
          <cell r="AK17">
            <v>109</v>
          </cell>
          <cell r="AL17">
            <v>663</v>
          </cell>
          <cell r="AM17">
            <v>47</v>
          </cell>
          <cell r="AN17">
            <v>710</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F17">
            <v>3.2</v>
          </cell>
          <cell r="BG17">
            <v>-6.2</v>
          </cell>
          <cell r="BH17">
            <v>6.1</v>
          </cell>
          <cell r="BI17">
            <v>-0.4</v>
          </cell>
          <cell r="BJ17">
            <v>-3.7</v>
          </cell>
          <cell r="BK17">
            <v>-0.2</v>
          </cell>
          <cell r="BO17">
            <v>491</v>
          </cell>
          <cell r="CC17">
            <v>0</v>
          </cell>
          <cell r="CD17">
            <v>0</v>
          </cell>
        </row>
        <row r="18">
          <cell r="D18">
            <v>2103</v>
          </cell>
          <cell r="E18">
            <v>538</v>
          </cell>
          <cell r="F18">
            <v>102</v>
          </cell>
          <cell r="G18">
            <v>640</v>
          </cell>
          <cell r="H18">
            <v>47</v>
          </cell>
          <cell r="I18">
            <v>687</v>
          </cell>
          <cell r="K18">
            <v>114</v>
          </cell>
          <cell r="L18">
            <v>907</v>
          </cell>
          <cell r="M18">
            <v>1007</v>
          </cell>
          <cell r="N18">
            <v>4017</v>
          </cell>
          <cell r="O18">
            <v>364</v>
          </cell>
          <cell r="Q18">
            <v>4342</v>
          </cell>
          <cell r="T18">
            <v>0</v>
          </cell>
          <cell r="U18">
            <v>-5.0999999999999996</v>
          </cell>
          <cell r="V18">
            <v>-3.2</v>
          </cell>
          <cell r="W18">
            <v>-4.8</v>
          </cell>
          <cell r="X18">
            <v>-1.2</v>
          </cell>
          <cell r="Y18">
            <v>-4.5999999999999996</v>
          </cell>
          <cell r="AA18">
            <v>3</v>
          </cell>
          <cell r="AB18">
            <v>-3.1</v>
          </cell>
          <cell r="AC18">
            <v>-0.8</v>
          </cell>
          <cell r="AD18">
            <v>-0.9</v>
          </cell>
          <cell r="AE18">
            <v>-5.2</v>
          </cell>
          <cell r="AF18">
            <v>-1</v>
          </cell>
          <cell r="AI18">
            <v>2097</v>
          </cell>
          <cell r="AJ18">
            <v>537</v>
          </cell>
          <cell r="AK18">
            <v>87</v>
          </cell>
          <cell r="AL18">
            <v>624</v>
          </cell>
          <cell r="AM18">
            <v>47</v>
          </cell>
          <cell r="AN18">
            <v>671</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F18">
            <v>2</v>
          </cell>
          <cell r="BG18">
            <v>-3.9</v>
          </cell>
          <cell r="BH18">
            <v>-3.5</v>
          </cell>
          <cell r="BI18">
            <v>-1.8</v>
          </cell>
          <cell r="BJ18">
            <v>-6.7</v>
          </cell>
          <cell r="BK18">
            <v>-2.2000000000000002</v>
          </cell>
          <cell r="BO18">
            <v>524</v>
          </cell>
          <cell r="CC18">
            <v>0</v>
          </cell>
          <cell r="CD18">
            <v>0</v>
          </cell>
        </row>
        <row r="19">
          <cell r="D19">
            <v>2115</v>
          </cell>
          <cell r="E19">
            <v>554</v>
          </cell>
          <cell r="F19">
            <v>106</v>
          </cell>
          <cell r="G19">
            <v>660</v>
          </cell>
          <cell r="H19">
            <v>46</v>
          </cell>
          <cell r="I19">
            <v>706</v>
          </cell>
          <cell r="K19">
            <v>118</v>
          </cell>
          <cell r="L19">
            <v>931</v>
          </cell>
          <cell r="M19">
            <v>969</v>
          </cell>
          <cell r="N19">
            <v>4015</v>
          </cell>
          <cell r="O19">
            <v>354</v>
          </cell>
          <cell r="Q19">
            <v>4327</v>
          </cell>
          <cell r="T19">
            <v>0.6</v>
          </cell>
          <cell r="U19">
            <v>2.9</v>
          </cell>
          <cell r="V19">
            <v>4.0999999999999996</v>
          </cell>
          <cell r="W19">
            <v>3.1</v>
          </cell>
          <cell r="X19">
            <v>-1.7</v>
          </cell>
          <cell r="Y19">
            <v>2.7</v>
          </cell>
          <cell r="AA19">
            <v>3.6</v>
          </cell>
          <cell r="AB19">
            <v>2.6</v>
          </cell>
          <cell r="AC19">
            <v>-3.7</v>
          </cell>
          <cell r="AD19">
            <v>-0.1</v>
          </cell>
          <cell r="AE19">
            <v>-2.8</v>
          </cell>
          <cell r="AF19">
            <v>-0.3</v>
          </cell>
          <cell r="AI19">
            <v>2125</v>
          </cell>
          <cell r="AJ19">
            <v>544</v>
          </cell>
          <cell r="AK19">
            <v>119</v>
          </cell>
          <cell r="AL19">
            <v>663</v>
          </cell>
          <cell r="AM19">
            <v>45</v>
          </cell>
          <cell r="AN19">
            <v>709</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F19">
            <v>4.5</v>
          </cell>
          <cell r="BG19">
            <v>4.9000000000000004</v>
          </cell>
          <cell r="BH19">
            <v>-4.8</v>
          </cell>
          <cell r="BI19">
            <v>0.6</v>
          </cell>
          <cell r="BJ19">
            <v>-3.2</v>
          </cell>
          <cell r="BK19">
            <v>0.2</v>
          </cell>
          <cell r="BO19">
            <v>557</v>
          </cell>
          <cell r="CC19">
            <v>0</v>
          </cell>
          <cell r="CD19">
            <v>0</v>
          </cell>
        </row>
        <row r="20">
          <cell r="D20">
            <v>2149</v>
          </cell>
          <cell r="E20">
            <v>602</v>
          </cell>
          <cell r="F20">
            <v>114</v>
          </cell>
          <cell r="G20">
            <v>716</v>
          </cell>
          <cell r="H20">
            <v>45</v>
          </cell>
          <cell r="I20">
            <v>761</v>
          </cell>
          <cell r="K20">
            <v>123</v>
          </cell>
          <cell r="L20">
            <v>991</v>
          </cell>
          <cell r="M20">
            <v>943</v>
          </cell>
          <cell r="N20">
            <v>4083</v>
          </cell>
          <cell r="O20">
            <v>358</v>
          </cell>
          <cell r="Q20">
            <v>4380</v>
          </cell>
          <cell r="T20">
            <v>1.6</v>
          </cell>
          <cell r="U20">
            <v>8.8000000000000007</v>
          </cell>
          <cell r="V20">
            <v>7.2</v>
          </cell>
          <cell r="W20">
            <v>8.5</v>
          </cell>
          <cell r="X20">
            <v>-1.2</v>
          </cell>
          <cell r="Y20">
            <v>7.9</v>
          </cell>
          <cell r="AA20">
            <v>3.8</v>
          </cell>
          <cell r="AB20">
            <v>6.5</v>
          </cell>
          <cell r="AC20">
            <v>-2.7</v>
          </cell>
          <cell r="AD20">
            <v>1.7</v>
          </cell>
          <cell r="AE20">
            <v>1.3</v>
          </cell>
          <cell r="AF20">
            <v>1.2</v>
          </cell>
          <cell r="AI20">
            <v>2133</v>
          </cell>
          <cell r="AJ20">
            <v>600</v>
          </cell>
          <cell r="AK20">
            <v>109</v>
          </cell>
          <cell r="AL20">
            <v>708</v>
          </cell>
          <cell r="AM20">
            <v>45</v>
          </cell>
          <cell r="AN20">
            <v>754</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F20">
            <v>4.0999999999999996</v>
          </cell>
          <cell r="BG20">
            <v>5.5</v>
          </cell>
          <cell r="BH20">
            <v>-2.1</v>
          </cell>
          <cell r="BI20">
            <v>1</v>
          </cell>
          <cell r="BJ20">
            <v>2.2999999999999998</v>
          </cell>
          <cell r="BK20">
            <v>0.8</v>
          </cell>
          <cell r="BO20">
            <v>668</v>
          </cell>
          <cell r="CC20">
            <v>0</v>
          </cell>
          <cell r="CD20">
            <v>0</v>
          </cell>
        </row>
        <row r="21">
          <cell r="D21">
            <v>2190</v>
          </cell>
          <cell r="E21">
            <v>651</v>
          </cell>
          <cell r="F21">
            <v>119</v>
          </cell>
          <cell r="G21">
            <v>770</v>
          </cell>
          <cell r="H21">
            <v>45</v>
          </cell>
          <cell r="I21">
            <v>815</v>
          </cell>
          <cell r="K21">
            <v>128</v>
          </cell>
          <cell r="L21">
            <v>1051</v>
          </cell>
          <cell r="M21">
            <v>950</v>
          </cell>
          <cell r="N21">
            <v>4191</v>
          </cell>
          <cell r="O21">
            <v>370</v>
          </cell>
          <cell r="Q21">
            <v>4475</v>
          </cell>
          <cell r="T21">
            <v>1.9</v>
          </cell>
          <cell r="U21">
            <v>8</v>
          </cell>
          <cell r="V21">
            <v>5</v>
          </cell>
          <cell r="W21">
            <v>7.6</v>
          </cell>
          <cell r="X21">
            <v>-0.3</v>
          </cell>
          <cell r="Y21">
            <v>7.1</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F21">
            <v>2.2999999999999998</v>
          </cell>
          <cell r="BG21">
            <v>8.1</v>
          </cell>
          <cell r="BH21">
            <v>0.1</v>
          </cell>
          <cell r="BI21">
            <v>3.5</v>
          </cell>
          <cell r="BJ21">
            <v>5.7</v>
          </cell>
          <cell r="BK21">
            <v>3</v>
          </cell>
          <cell r="BO21">
            <v>589</v>
          </cell>
          <cell r="CC21">
            <v>0</v>
          </cell>
          <cell r="CD21">
            <v>0</v>
          </cell>
        </row>
        <row r="22">
          <cell r="D22">
            <v>2221</v>
          </cell>
          <cell r="E22">
            <v>676</v>
          </cell>
          <cell r="F22">
            <v>120</v>
          </cell>
          <cell r="G22">
            <v>796</v>
          </cell>
          <cell r="H22">
            <v>45</v>
          </cell>
          <cell r="I22">
            <v>841</v>
          </cell>
          <cell r="K22">
            <v>132</v>
          </cell>
          <cell r="L22">
            <v>1083</v>
          </cell>
          <cell r="M22">
            <v>978</v>
          </cell>
          <cell r="N22">
            <v>4282</v>
          </cell>
          <cell r="O22">
            <v>380</v>
          </cell>
          <cell r="Q22">
            <v>4570</v>
          </cell>
          <cell r="T22">
            <v>1.4</v>
          </cell>
          <cell r="U22">
            <v>3.9</v>
          </cell>
          <cell r="V22">
            <v>0.8</v>
          </cell>
          <cell r="W22">
            <v>3.4</v>
          </cell>
          <cell r="X22">
            <v>-0.1</v>
          </cell>
          <cell r="Y22">
            <v>3.2</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F22">
            <v>5.8</v>
          </cell>
          <cell r="BG22">
            <v>2.8</v>
          </cell>
          <cell r="BH22">
            <v>5</v>
          </cell>
          <cell r="BI22">
            <v>3</v>
          </cell>
          <cell r="BJ22">
            <v>-0.1</v>
          </cell>
          <cell r="BK22">
            <v>2.2000000000000002</v>
          </cell>
          <cell r="BO22">
            <v>669</v>
          </cell>
          <cell r="CC22">
            <v>0</v>
          </cell>
          <cell r="CD22">
            <v>-1</v>
          </cell>
        </row>
        <row r="23">
          <cell r="D23">
            <v>2244</v>
          </cell>
          <cell r="E23">
            <v>688</v>
          </cell>
          <cell r="F23">
            <v>121</v>
          </cell>
          <cell r="G23">
            <v>810</v>
          </cell>
          <cell r="H23">
            <v>45</v>
          </cell>
          <cell r="I23">
            <v>855</v>
          </cell>
          <cell r="K23">
            <v>138</v>
          </cell>
          <cell r="L23">
            <v>1103</v>
          </cell>
          <cell r="M23">
            <v>1006</v>
          </cell>
          <cell r="N23">
            <v>4353</v>
          </cell>
          <cell r="O23">
            <v>387</v>
          </cell>
          <cell r="Q23">
            <v>4677</v>
          </cell>
          <cell r="T23">
            <v>1.1000000000000001</v>
          </cell>
          <cell r="U23">
            <v>1.9</v>
          </cell>
          <cell r="V23">
            <v>1</v>
          </cell>
          <cell r="W23">
            <v>1.7</v>
          </cell>
          <cell r="X23">
            <v>-0.3</v>
          </cell>
          <cell r="Y23">
            <v>1.6</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F23">
            <v>2.6</v>
          </cell>
          <cell r="BG23">
            <v>-0.6</v>
          </cell>
          <cell r="BH23">
            <v>1.6</v>
          </cell>
          <cell r="BI23">
            <v>0</v>
          </cell>
          <cell r="BJ23">
            <v>3.3</v>
          </cell>
          <cell r="BK23">
            <v>1.2</v>
          </cell>
          <cell r="BO23">
            <v>693</v>
          </cell>
          <cell r="CC23">
            <v>0</v>
          </cell>
          <cell r="CD23">
            <v>0</v>
          </cell>
        </row>
        <row r="24">
          <cell r="D24">
            <v>2270</v>
          </cell>
          <cell r="E24">
            <v>697</v>
          </cell>
          <cell r="F24">
            <v>121</v>
          </cell>
          <cell r="G24">
            <v>819</v>
          </cell>
          <cell r="H24">
            <v>45</v>
          </cell>
          <cell r="I24">
            <v>864</v>
          </cell>
          <cell r="K24">
            <v>143</v>
          </cell>
          <cell r="L24">
            <v>1118</v>
          </cell>
          <cell r="M24">
            <v>1018</v>
          </cell>
          <cell r="N24">
            <v>4407</v>
          </cell>
          <cell r="O24">
            <v>396</v>
          </cell>
          <cell r="Q24">
            <v>4770</v>
          </cell>
          <cell r="T24">
            <v>1.2</v>
          </cell>
          <cell r="U24">
            <v>1.3</v>
          </cell>
          <cell r="V24">
            <v>0</v>
          </cell>
          <cell r="W24">
            <v>1.1000000000000001</v>
          </cell>
          <cell r="X24">
            <v>0.6</v>
          </cell>
          <cell r="Y24">
            <v>1.1000000000000001</v>
          </cell>
          <cell r="AA24">
            <v>3.7</v>
          </cell>
          <cell r="AB24">
            <v>1.4</v>
          </cell>
          <cell r="AC24">
            <v>1.2</v>
          </cell>
          <cell r="AD24">
            <v>1.2</v>
          </cell>
          <cell r="AE24">
            <v>2.4</v>
          </cell>
          <cell r="AF24">
            <v>2</v>
          </cell>
          <cell r="AI24">
            <v>2257</v>
          </cell>
          <cell r="AJ24">
            <v>690</v>
          </cell>
          <cell r="AK24">
            <v>121</v>
          </cell>
          <cell r="AL24">
            <v>811</v>
          </cell>
          <cell r="AM24">
            <v>45</v>
          </cell>
          <cell r="AN24">
            <v>856</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F24">
            <v>3.8</v>
          </cell>
          <cell r="BG24">
            <v>2</v>
          </cell>
          <cell r="BH24">
            <v>3</v>
          </cell>
          <cell r="BI24">
            <v>1.8</v>
          </cell>
          <cell r="BJ24">
            <v>0.5</v>
          </cell>
          <cell r="BK24">
            <v>2.8</v>
          </cell>
          <cell r="BO24">
            <v>767</v>
          </cell>
          <cell r="CC24">
            <v>0</v>
          </cell>
          <cell r="CD24">
            <v>0</v>
          </cell>
        </row>
        <row r="25">
          <cell r="D25">
            <v>2311</v>
          </cell>
          <cell r="E25">
            <v>713</v>
          </cell>
          <cell r="F25">
            <v>126</v>
          </cell>
          <cell r="G25">
            <v>839</v>
          </cell>
          <cell r="H25">
            <v>47</v>
          </cell>
          <cell r="I25">
            <v>886</v>
          </cell>
          <cell r="K25">
            <v>147</v>
          </cell>
          <cell r="L25">
            <v>1145</v>
          </cell>
          <cell r="M25">
            <v>1038</v>
          </cell>
          <cell r="N25">
            <v>4494</v>
          </cell>
          <cell r="O25">
            <v>408</v>
          </cell>
          <cell r="Q25">
            <v>4864</v>
          </cell>
          <cell r="T25">
            <v>1.8</v>
          </cell>
          <cell r="U25">
            <v>2.2000000000000002</v>
          </cell>
          <cell r="V25">
            <v>4.0999999999999996</v>
          </cell>
          <cell r="W25">
            <v>2.5</v>
          </cell>
          <cell r="X25">
            <v>4.2</v>
          </cell>
          <cell r="Y25">
            <v>2.5</v>
          </cell>
          <cell r="AA25">
            <v>2.9</v>
          </cell>
          <cell r="AB25">
            <v>2.4</v>
          </cell>
          <cell r="AC25">
            <v>1.9</v>
          </cell>
          <cell r="AD25">
            <v>2</v>
          </cell>
          <cell r="AE25">
            <v>3.1</v>
          </cell>
          <cell r="AF25">
            <v>2</v>
          </cell>
          <cell r="AI25">
            <v>2329</v>
          </cell>
          <cell r="AJ25">
            <v>740</v>
          </cell>
          <cell r="AK25">
            <v>127</v>
          </cell>
          <cell r="AL25">
            <v>867</v>
          </cell>
          <cell r="AM25">
            <v>47</v>
          </cell>
          <cell r="AN25">
            <v>914</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F25">
            <v>4.5</v>
          </cell>
          <cell r="BG25">
            <v>5.9</v>
          </cell>
          <cell r="BH25">
            <v>-1.2</v>
          </cell>
          <cell r="BI25">
            <v>2.9</v>
          </cell>
          <cell r="BJ25">
            <v>5</v>
          </cell>
          <cell r="BK25">
            <v>3</v>
          </cell>
          <cell r="BO25">
            <v>651</v>
          </cell>
          <cell r="CC25">
            <v>0</v>
          </cell>
          <cell r="CD25">
            <v>0</v>
          </cell>
        </row>
        <row r="26">
          <cell r="D26">
            <v>2370</v>
          </cell>
          <cell r="E26">
            <v>732</v>
          </cell>
          <cell r="F26">
            <v>135</v>
          </cell>
          <cell r="G26">
            <v>867</v>
          </cell>
          <cell r="H26">
            <v>51</v>
          </cell>
          <cell r="I26">
            <v>918</v>
          </cell>
          <cell r="K26">
            <v>151</v>
          </cell>
          <cell r="L26">
            <v>1182</v>
          </cell>
          <cell r="M26">
            <v>1078</v>
          </cell>
          <cell r="N26">
            <v>4630</v>
          </cell>
          <cell r="O26">
            <v>417</v>
          </cell>
          <cell r="Q26">
            <v>4975</v>
          </cell>
          <cell r="T26">
            <v>2.5</v>
          </cell>
          <cell r="U26">
            <v>2.6</v>
          </cell>
          <cell r="V26">
            <v>7</v>
          </cell>
          <cell r="W26">
            <v>3.3</v>
          </cell>
          <cell r="X26">
            <v>8.4</v>
          </cell>
          <cell r="Y26">
            <v>3.6</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F26">
            <v>0.5</v>
          </cell>
          <cell r="BG26">
            <v>-2.7</v>
          </cell>
          <cell r="BH26">
            <v>3.6</v>
          </cell>
          <cell r="BI26">
            <v>0.7</v>
          </cell>
          <cell r="BJ26">
            <v>2</v>
          </cell>
          <cell r="BK26">
            <v>-0.7</v>
          </cell>
          <cell r="BO26">
            <v>692</v>
          </cell>
          <cell r="CC26">
            <v>0</v>
          </cell>
          <cell r="CD26">
            <v>0</v>
          </cell>
        </row>
        <row r="27">
          <cell r="D27">
            <v>2428</v>
          </cell>
          <cell r="E27">
            <v>753</v>
          </cell>
          <cell r="F27">
            <v>143</v>
          </cell>
          <cell r="G27">
            <v>896</v>
          </cell>
          <cell r="H27">
            <v>56</v>
          </cell>
          <cell r="I27">
            <v>952</v>
          </cell>
          <cell r="K27">
            <v>154</v>
          </cell>
          <cell r="L27">
            <v>1220</v>
          </cell>
          <cell r="M27">
            <v>1126</v>
          </cell>
          <cell r="N27">
            <v>4775</v>
          </cell>
          <cell r="O27">
            <v>420</v>
          </cell>
          <cell r="Q27">
            <v>5097</v>
          </cell>
          <cell r="T27">
            <v>2.5</v>
          </cell>
          <cell r="U27">
            <v>3</v>
          </cell>
          <cell r="V27">
            <v>5.7</v>
          </cell>
          <cell r="W27">
            <v>3.4</v>
          </cell>
          <cell r="X27">
            <v>9.6</v>
          </cell>
          <cell r="Y27">
            <v>3.7</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F27">
            <v>2.6</v>
          </cell>
          <cell r="BG27">
            <v>9.1</v>
          </cell>
          <cell r="BH27">
            <v>9.5</v>
          </cell>
          <cell r="BI27">
            <v>5.9</v>
          </cell>
          <cell r="BJ27">
            <v>0.6</v>
          </cell>
          <cell r="BK27">
            <v>5.3</v>
          </cell>
          <cell r="BO27">
            <v>789</v>
          </cell>
          <cell r="CC27">
            <v>0</v>
          </cell>
          <cell r="CD27">
            <v>0</v>
          </cell>
        </row>
        <row r="28">
          <cell r="D28">
            <v>2481</v>
          </cell>
          <cell r="E28">
            <v>781</v>
          </cell>
          <cell r="F28">
            <v>148</v>
          </cell>
          <cell r="G28">
            <v>928</v>
          </cell>
          <cell r="H28">
            <v>60</v>
          </cell>
          <cell r="I28">
            <v>988</v>
          </cell>
          <cell r="K28">
            <v>157</v>
          </cell>
          <cell r="L28">
            <v>1261</v>
          </cell>
          <cell r="M28">
            <v>1156</v>
          </cell>
          <cell r="N28">
            <v>4899</v>
          </cell>
          <cell r="O28">
            <v>421</v>
          </cell>
          <cell r="Q28">
            <v>5231</v>
          </cell>
          <cell r="T28">
            <v>2.2000000000000002</v>
          </cell>
          <cell r="U28">
            <v>3.6</v>
          </cell>
          <cell r="V28">
            <v>3.2</v>
          </cell>
          <cell r="W28">
            <v>3.6</v>
          </cell>
          <cell r="X28">
            <v>7.4</v>
          </cell>
          <cell r="Y28">
            <v>3.8</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F28">
            <v>2.9</v>
          </cell>
          <cell r="BG28">
            <v>0.8</v>
          </cell>
          <cell r="BH28">
            <v>-1.1000000000000001</v>
          </cell>
          <cell r="BI28">
            <v>1.8</v>
          </cell>
          <cell r="BJ28">
            <v>-0.4</v>
          </cell>
          <cell r="BK28">
            <v>2.1</v>
          </cell>
          <cell r="BO28">
            <v>862</v>
          </cell>
          <cell r="CC28">
            <v>0</v>
          </cell>
          <cell r="CD28">
            <v>0</v>
          </cell>
        </row>
        <row r="29">
          <cell r="D29">
            <v>2532</v>
          </cell>
          <cell r="E29">
            <v>810</v>
          </cell>
          <cell r="F29">
            <v>148</v>
          </cell>
          <cell r="G29">
            <v>959</v>
          </cell>
          <cell r="H29">
            <v>62</v>
          </cell>
          <cell r="I29">
            <v>1020</v>
          </cell>
          <cell r="K29">
            <v>162</v>
          </cell>
          <cell r="L29">
            <v>1300</v>
          </cell>
          <cell r="M29">
            <v>1162</v>
          </cell>
          <cell r="N29">
            <v>4995</v>
          </cell>
          <cell r="O29">
            <v>428</v>
          </cell>
          <cell r="Q29">
            <v>5353</v>
          </cell>
          <cell r="T29">
            <v>2</v>
          </cell>
          <cell r="U29">
            <v>3.8</v>
          </cell>
          <cell r="V29">
            <v>0.4</v>
          </cell>
          <cell r="W29">
            <v>3.3</v>
          </cell>
          <cell r="X29">
            <v>2.9</v>
          </cell>
          <cell r="Y29">
            <v>3.3</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F29">
            <v>1.4</v>
          </cell>
          <cell r="BG29">
            <v>2.9</v>
          </cell>
          <cell r="BH29">
            <v>1.3</v>
          </cell>
          <cell r="BI29">
            <v>1.1000000000000001</v>
          </cell>
          <cell r="BJ29">
            <v>1.2</v>
          </cell>
          <cell r="BK29">
            <v>1.2</v>
          </cell>
          <cell r="BO29">
            <v>706</v>
          </cell>
          <cell r="CC29">
            <v>0</v>
          </cell>
          <cell r="CD29">
            <v>0</v>
          </cell>
        </row>
        <row r="30">
          <cell r="D30">
            <v>2598</v>
          </cell>
          <cell r="E30">
            <v>833</v>
          </cell>
          <cell r="F30">
            <v>148</v>
          </cell>
          <cell r="G30">
            <v>981</v>
          </cell>
          <cell r="H30">
            <v>61</v>
          </cell>
          <cell r="I30">
            <v>1042</v>
          </cell>
          <cell r="K30">
            <v>167</v>
          </cell>
          <cell r="L30">
            <v>1329</v>
          </cell>
          <cell r="M30">
            <v>1158</v>
          </cell>
          <cell r="N30">
            <v>5085</v>
          </cell>
          <cell r="O30">
            <v>443</v>
          </cell>
          <cell r="Q30">
            <v>5467</v>
          </cell>
          <cell r="T30">
            <v>2.6</v>
          </cell>
          <cell r="U30">
            <v>2.8</v>
          </cell>
          <cell r="V30">
            <v>-0.2</v>
          </cell>
          <cell r="W30">
            <v>2.2999999999999998</v>
          </cell>
          <cell r="X30">
            <v>-1</v>
          </cell>
          <cell r="Y30">
            <v>2.1</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F30">
            <v>4.9000000000000004</v>
          </cell>
          <cell r="BG30">
            <v>3.4</v>
          </cell>
          <cell r="BH30">
            <v>-0.7</v>
          </cell>
          <cell r="BI30">
            <v>2.2999999999999998</v>
          </cell>
          <cell r="BJ30">
            <v>4.5</v>
          </cell>
          <cell r="BK30">
            <v>3.4</v>
          </cell>
          <cell r="BO30">
            <v>835</v>
          </cell>
          <cell r="CC30">
            <v>0</v>
          </cell>
          <cell r="CD30">
            <v>0</v>
          </cell>
        </row>
        <row r="31">
          <cell r="D31">
            <v>2688</v>
          </cell>
          <cell r="E31">
            <v>850</v>
          </cell>
          <cell r="F31">
            <v>151</v>
          </cell>
          <cell r="G31">
            <v>1001</v>
          </cell>
          <cell r="H31">
            <v>60</v>
          </cell>
          <cell r="I31">
            <v>1061</v>
          </cell>
          <cell r="K31">
            <v>171</v>
          </cell>
          <cell r="L31">
            <v>1354</v>
          </cell>
          <cell r="M31">
            <v>1165</v>
          </cell>
          <cell r="N31">
            <v>5207</v>
          </cell>
          <cell r="O31">
            <v>462</v>
          </cell>
          <cell r="Q31">
            <v>5603</v>
          </cell>
          <cell r="T31">
            <v>3.5</v>
          </cell>
          <cell r="U31">
            <v>2</v>
          </cell>
          <cell r="V31">
            <v>2.1</v>
          </cell>
          <cell r="W31">
            <v>2</v>
          </cell>
          <cell r="X31">
            <v>-1.9</v>
          </cell>
          <cell r="Y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F31">
            <v>2.1</v>
          </cell>
          <cell r="BG31">
            <v>1.5</v>
          </cell>
          <cell r="BH31">
            <v>1.7</v>
          </cell>
          <cell r="BI31">
            <v>2.5</v>
          </cell>
          <cell r="BJ31">
            <v>3.6</v>
          </cell>
          <cell r="BK31">
            <v>1.5</v>
          </cell>
          <cell r="BO31">
            <v>870</v>
          </cell>
          <cell r="CC31">
            <v>0</v>
          </cell>
          <cell r="CD31">
            <v>0</v>
          </cell>
        </row>
        <row r="32">
          <cell r="D32">
            <v>2783</v>
          </cell>
          <cell r="E32">
            <v>865</v>
          </cell>
          <cell r="F32">
            <v>158</v>
          </cell>
          <cell r="G32">
            <v>1023</v>
          </cell>
          <cell r="H32">
            <v>60</v>
          </cell>
          <cell r="I32">
            <v>1083</v>
          </cell>
          <cell r="K32">
            <v>174</v>
          </cell>
          <cell r="L32">
            <v>1381</v>
          </cell>
          <cell r="M32">
            <v>1177</v>
          </cell>
          <cell r="N32">
            <v>5341</v>
          </cell>
          <cell r="O32">
            <v>476</v>
          </cell>
          <cell r="Q32">
            <v>5740</v>
          </cell>
          <cell r="T32">
            <v>3.5</v>
          </cell>
          <cell r="U32">
            <v>1.8</v>
          </cell>
          <cell r="V32">
            <v>4.4000000000000004</v>
          </cell>
          <cell r="W32">
            <v>2.2000000000000002</v>
          </cell>
          <cell r="X32">
            <v>-0.3</v>
          </cell>
          <cell r="Y32">
            <v>2.1</v>
          </cell>
          <cell r="AA32">
            <v>1.7</v>
          </cell>
          <cell r="AB32">
            <v>2</v>
          </cell>
          <cell r="AC32">
            <v>1</v>
          </cell>
          <cell r="AD32">
            <v>2.6</v>
          </cell>
          <cell r="AE32">
            <v>3.1</v>
          </cell>
          <cell r="AF32">
            <v>2.4</v>
          </cell>
          <cell r="AI32">
            <v>2807</v>
          </cell>
          <cell r="AJ32">
            <v>861</v>
          </cell>
          <cell r="AK32">
            <v>157</v>
          </cell>
          <cell r="AL32">
            <v>1018</v>
          </cell>
          <cell r="AM32">
            <v>60</v>
          </cell>
          <cell r="AN32">
            <v>1078</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F32">
            <v>1.7</v>
          </cell>
          <cell r="BG32">
            <v>1.5</v>
          </cell>
          <cell r="BH32">
            <v>-1.9</v>
          </cell>
          <cell r="BI32">
            <v>2.4</v>
          </cell>
          <cell r="BJ32">
            <v>5.2</v>
          </cell>
          <cell r="BK32">
            <v>3.2</v>
          </cell>
          <cell r="BO32">
            <v>955</v>
          </cell>
          <cell r="CC32">
            <v>0</v>
          </cell>
          <cell r="CD32">
            <v>0</v>
          </cell>
        </row>
        <row r="33">
          <cell r="D33">
            <v>2862</v>
          </cell>
          <cell r="E33">
            <v>887</v>
          </cell>
          <cell r="F33">
            <v>162</v>
          </cell>
          <cell r="G33">
            <v>1048</v>
          </cell>
          <cell r="H33">
            <v>62</v>
          </cell>
          <cell r="I33">
            <v>1111</v>
          </cell>
          <cell r="K33">
            <v>176</v>
          </cell>
          <cell r="L33">
            <v>1414</v>
          </cell>
          <cell r="M33">
            <v>1181</v>
          </cell>
          <cell r="N33">
            <v>5458</v>
          </cell>
          <cell r="O33">
            <v>487</v>
          </cell>
          <cell r="Q33">
            <v>5853</v>
          </cell>
          <cell r="T33">
            <v>2.9</v>
          </cell>
          <cell r="U33">
            <v>2.5</v>
          </cell>
          <cell r="V33">
            <v>2.6</v>
          </cell>
          <cell r="W33">
            <v>2.5</v>
          </cell>
          <cell r="X33">
            <v>4.3</v>
          </cell>
          <cell r="Y33">
            <v>2.6</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F33">
            <v>0.5</v>
          </cell>
          <cell r="BG33">
            <v>1.4</v>
          </cell>
          <cell r="BH33">
            <v>5.3</v>
          </cell>
          <cell r="BI33">
            <v>2.2999999999999998</v>
          </cell>
          <cell r="BJ33">
            <v>-0.2</v>
          </cell>
          <cell r="BK33">
            <v>1.5</v>
          </cell>
          <cell r="BO33">
            <v>762</v>
          </cell>
          <cell r="CC33">
            <v>0</v>
          </cell>
          <cell r="CD33">
            <v>0</v>
          </cell>
        </row>
        <row r="34">
          <cell r="D34">
            <v>2922</v>
          </cell>
          <cell r="E34">
            <v>903</v>
          </cell>
          <cell r="F34">
            <v>160</v>
          </cell>
          <cell r="G34">
            <v>1063</v>
          </cell>
          <cell r="H34">
            <v>68</v>
          </cell>
          <cell r="I34">
            <v>1130</v>
          </cell>
          <cell r="K34">
            <v>180</v>
          </cell>
          <cell r="L34">
            <v>1439</v>
          </cell>
          <cell r="M34">
            <v>1167</v>
          </cell>
          <cell r="N34">
            <v>5528</v>
          </cell>
          <cell r="O34">
            <v>499</v>
          </cell>
          <cell r="Q34">
            <v>5939</v>
          </cell>
          <cell r="T34">
            <v>2.1</v>
          </cell>
          <cell r="U34">
            <v>1.8</v>
          </cell>
          <cell r="V34">
            <v>-1.3</v>
          </cell>
          <cell r="W34">
            <v>1.3</v>
          </cell>
          <cell r="X34">
            <v>8.6</v>
          </cell>
          <cell r="Y34">
            <v>1.8</v>
          </cell>
          <cell r="AA34">
            <v>1.9</v>
          </cell>
          <cell r="AB34">
            <v>1.8</v>
          </cell>
          <cell r="AC34">
            <v>-1.2</v>
          </cell>
          <cell r="AD34">
            <v>1.3</v>
          </cell>
          <cell r="AE34">
            <v>2.5</v>
          </cell>
          <cell r="AF34">
            <v>1.5</v>
          </cell>
          <cell r="AI34">
            <v>2922</v>
          </cell>
          <cell r="AJ34">
            <v>930</v>
          </cell>
          <cell r="AK34">
            <v>165</v>
          </cell>
          <cell r="AL34">
            <v>1095</v>
          </cell>
          <cell r="AM34">
            <v>67</v>
          </cell>
          <cell r="AN34">
            <v>1162</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F34">
            <v>2.8</v>
          </cell>
          <cell r="BG34">
            <v>5.4</v>
          </cell>
          <cell r="BH34">
            <v>-3.9</v>
          </cell>
          <cell r="BI34">
            <v>1.9</v>
          </cell>
          <cell r="BJ34">
            <v>2</v>
          </cell>
          <cell r="BK34">
            <v>2</v>
          </cell>
          <cell r="BO34">
            <v>928</v>
          </cell>
          <cell r="CC34">
            <v>0</v>
          </cell>
          <cell r="CD34">
            <v>0</v>
          </cell>
        </row>
        <row r="35">
          <cell r="D35">
            <v>2974</v>
          </cell>
          <cell r="E35">
            <v>898</v>
          </cell>
          <cell r="F35">
            <v>151</v>
          </cell>
          <cell r="G35">
            <v>1048</v>
          </cell>
          <cell r="H35">
            <v>74</v>
          </cell>
          <cell r="I35">
            <v>1122</v>
          </cell>
          <cell r="K35">
            <v>185</v>
          </cell>
          <cell r="L35">
            <v>1438</v>
          </cell>
          <cell r="M35">
            <v>1140</v>
          </cell>
          <cell r="N35">
            <v>5551</v>
          </cell>
          <cell r="O35">
            <v>509</v>
          </cell>
          <cell r="Q35">
            <v>5989</v>
          </cell>
          <cell r="T35">
            <v>1.8</v>
          </cell>
          <cell r="U35">
            <v>-0.6</v>
          </cell>
          <cell r="V35">
            <v>-5.7</v>
          </cell>
          <cell r="W35">
            <v>-1.4</v>
          </cell>
          <cell r="X35">
            <v>9.3000000000000007</v>
          </cell>
          <cell r="Y35">
            <v>-0.7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F35">
            <v>2.4</v>
          </cell>
          <cell r="BG35">
            <v>-2.8</v>
          </cell>
          <cell r="BH35">
            <v>-3</v>
          </cell>
          <cell r="BI35">
            <v>-0.1</v>
          </cell>
          <cell r="BJ35">
            <v>4.8</v>
          </cell>
          <cell r="BK35">
            <v>0.3</v>
          </cell>
          <cell r="BO35">
            <v>911</v>
          </cell>
          <cell r="CC35">
            <v>0</v>
          </cell>
          <cell r="CD35">
            <v>0</v>
          </cell>
        </row>
        <row r="36">
          <cell r="D36">
            <v>3027</v>
          </cell>
          <cell r="E36">
            <v>882</v>
          </cell>
          <cell r="F36">
            <v>140</v>
          </cell>
          <cell r="G36">
            <v>1022</v>
          </cell>
          <cell r="H36">
            <v>80</v>
          </cell>
          <cell r="I36">
            <v>1101</v>
          </cell>
          <cell r="K36">
            <v>190</v>
          </cell>
          <cell r="L36">
            <v>1424</v>
          </cell>
          <cell r="M36">
            <v>1121</v>
          </cell>
          <cell r="N36">
            <v>5572</v>
          </cell>
          <cell r="O36">
            <v>516</v>
          </cell>
          <cell r="Q36">
            <v>6029</v>
          </cell>
          <cell r="T36">
            <v>1.8</v>
          </cell>
          <cell r="U36">
            <v>-1.8</v>
          </cell>
          <cell r="V36">
            <v>-7</v>
          </cell>
          <cell r="W36">
            <v>-2.5</v>
          </cell>
          <cell r="X36">
            <v>7.5</v>
          </cell>
          <cell r="Y36">
            <v>-1.9</v>
          </cell>
          <cell r="AA36">
            <v>2.5</v>
          </cell>
          <cell r="AB36">
            <v>-1</v>
          </cell>
          <cell r="AC36">
            <v>-1.6</v>
          </cell>
          <cell r="AD36">
            <v>0.4</v>
          </cell>
          <cell r="AE36">
            <v>1.4</v>
          </cell>
          <cell r="AF36">
            <v>0.7</v>
          </cell>
          <cell r="AI36">
            <v>3000</v>
          </cell>
          <cell r="AJ36">
            <v>874</v>
          </cell>
          <cell r="AK36">
            <v>147</v>
          </cell>
          <cell r="AL36">
            <v>1021</v>
          </cell>
          <cell r="AM36">
            <v>80</v>
          </cell>
          <cell r="AN36">
            <v>1101</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F36">
            <v>2.2999999999999998</v>
          </cell>
          <cell r="BG36">
            <v>-0.5</v>
          </cell>
          <cell r="BH36">
            <v>-0.1</v>
          </cell>
          <cell r="BI36">
            <v>0</v>
          </cell>
          <cell r="BJ36">
            <v>0.8</v>
          </cell>
          <cell r="BK36">
            <v>1.2</v>
          </cell>
          <cell r="BO36">
            <v>970</v>
          </cell>
          <cell r="CC36">
            <v>0</v>
          </cell>
          <cell r="CD36">
            <v>0</v>
          </cell>
        </row>
        <row r="37">
          <cell r="D37">
            <v>3083</v>
          </cell>
          <cell r="E37">
            <v>877</v>
          </cell>
          <cell r="F37">
            <v>135</v>
          </cell>
          <cell r="G37">
            <v>1012</v>
          </cell>
          <cell r="H37">
            <v>83</v>
          </cell>
          <cell r="I37">
            <v>1095</v>
          </cell>
          <cell r="K37">
            <v>192</v>
          </cell>
          <cell r="L37">
            <v>1423</v>
          </cell>
          <cell r="M37">
            <v>1139</v>
          </cell>
          <cell r="N37">
            <v>5646</v>
          </cell>
          <cell r="O37">
            <v>520</v>
          </cell>
          <cell r="Q37">
            <v>6113</v>
          </cell>
          <cell r="T37">
            <v>1.9</v>
          </cell>
          <cell r="U37">
            <v>-0.5</v>
          </cell>
          <cell r="V37">
            <v>-3.8</v>
          </cell>
          <cell r="W37">
            <v>-1</v>
          </cell>
          <cell r="X37">
            <v>4.7</v>
          </cell>
          <cell r="Y37">
            <v>-0.6</v>
          </cell>
          <cell r="AA37">
            <v>1.5</v>
          </cell>
          <cell r="AB37">
            <v>0</v>
          </cell>
          <cell r="AC37">
            <v>1.6</v>
          </cell>
          <cell r="AD37">
            <v>1.3</v>
          </cell>
          <cell r="AE37">
            <v>0.8</v>
          </cell>
          <cell r="AF37">
            <v>1.4</v>
          </cell>
          <cell r="AI37">
            <v>3101</v>
          </cell>
          <cell r="AJ37">
            <v>867</v>
          </cell>
          <cell r="AK37">
            <v>129</v>
          </cell>
          <cell r="AL37">
            <v>996</v>
          </cell>
          <cell r="AM37">
            <v>83</v>
          </cell>
          <cell r="AN37">
            <v>1079</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F37">
            <v>4.0999999999999996</v>
          </cell>
          <cell r="BG37">
            <v>-0.8</v>
          </cell>
          <cell r="BH37">
            <v>-0.1</v>
          </cell>
          <cell r="BI37">
            <v>1.6</v>
          </cell>
          <cell r="BJ37">
            <v>-2.2000000000000002</v>
          </cell>
          <cell r="BK37">
            <v>0.6</v>
          </cell>
          <cell r="BO37">
            <v>762</v>
          </cell>
          <cell r="CC37">
            <v>0</v>
          </cell>
          <cell r="CD37">
            <v>0</v>
          </cell>
        </row>
        <row r="38">
          <cell r="D38">
            <v>3149</v>
          </cell>
          <cell r="E38">
            <v>898</v>
          </cell>
          <cell r="F38">
            <v>137</v>
          </cell>
          <cell r="G38">
            <v>1035</v>
          </cell>
          <cell r="H38">
            <v>86</v>
          </cell>
          <cell r="I38">
            <v>1121</v>
          </cell>
          <cell r="K38">
            <v>196</v>
          </cell>
          <cell r="L38">
            <v>1456</v>
          </cell>
          <cell r="M38">
            <v>1185</v>
          </cell>
          <cell r="N38">
            <v>5790</v>
          </cell>
          <cell r="O38">
            <v>523</v>
          </cell>
          <cell r="Q38">
            <v>6270</v>
          </cell>
          <cell r="T38">
            <v>2.1</v>
          </cell>
          <cell r="U38">
            <v>2.2999999999999998</v>
          </cell>
          <cell r="V38">
            <v>1.7</v>
          </cell>
          <cell r="W38">
            <v>2.2999999999999998</v>
          </cell>
          <cell r="X38">
            <v>3.1</v>
          </cell>
          <cell r="Y38">
            <v>2.2999999999999998</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F38">
            <v>-2.6</v>
          </cell>
          <cell r="BG38">
            <v>3.9</v>
          </cell>
          <cell r="BH38">
            <v>5.0999999999999996</v>
          </cell>
          <cell r="BI38">
            <v>2.7</v>
          </cell>
          <cell r="BJ38">
            <v>4</v>
          </cell>
          <cell r="BK38">
            <v>2.6</v>
          </cell>
          <cell r="BO38">
            <v>908</v>
          </cell>
          <cell r="CC38">
            <v>0</v>
          </cell>
          <cell r="CD38">
            <v>0</v>
          </cell>
        </row>
        <row r="39">
          <cell r="D39">
            <v>3220</v>
          </cell>
          <cell r="E39">
            <v>936</v>
          </cell>
          <cell r="F39">
            <v>145</v>
          </cell>
          <cell r="G39">
            <v>1081</v>
          </cell>
          <cell r="H39">
            <v>88</v>
          </cell>
          <cell r="I39">
            <v>1169</v>
          </cell>
          <cell r="K39">
            <v>203</v>
          </cell>
          <cell r="L39">
            <v>1515</v>
          </cell>
          <cell r="M39">
            <v>1254</v>
          </cell>
          <cell r="N39">
            <v>5990</v>
          </cell>
          <cell r="O39">
            <v>530</v>
          </cell>
          <cell r="Q39">
            <v>6492</v>
          </cell>
          <cell r="T39">
            <v>2.2999999999999998</v>
          </cell>
          <cell r="U39">
            <v>4.2</v>
          </cell>
          <cell r="V39">
            <v>6</v>
          </cell>
          <cell r="W39">
            <v>4.5</v>
          </cell>
          <cell r="X39">
            <v>3</v>
          </cell>
          <cell r="Y39">
            <v>4.4000000000000004</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F39">
            <v>5.8</v>
          </cell>
          <cell r="BG39">
            <v>2.5</v>
          </cell>
          <cell r="BH39">
            <v>6.3</v>
          </cell>
          <cell r="BI39">
            <v>3.3</v>
          </cell>
          <cell r="BJ39">
            <v>1.1000000000000001</v>
          </cell>
          <cell r="BK39">
            <v>4.5999999999999996</v>
          </cell>
          <cell r="BO39">
            <v>936</v>
          </cell>
          <cell r="CC39">
            <v>0</v>
          </cell>
          <cell r="CD39">
            <v>0</v>
          </cell>
        </row>
        <row r="40">
          <cell r="D40">
            <v>3293</v>
          </cell>
          <cell r="E40">
            <v>979</v>
          </cell>
          <cell r="F40">
            <v>156</v>
          </cell>
          <cell r="G40">
            <v>1135</v>
          </cell>
          <cell r="H40">
            <v>91</v>
          </cell>
          <cell r="I40">
            <v>1226</v>
          </cell>
          <cell r="K40">
            <v>213</v>
          </cell>
          <cell r="L40">
            <v>1586</v>
          </cell>
          <cell r="M40">
            <v>1323</v>
          </cell>
          <cell r="N40">
            <v>6202</v>
          </cell>
          <cell r="O40">
            <v>542</v>
          </cell>
          <cell r="Q40">
            <v>6717</v>
          </cell>
          <cell r="T40">
            <v>2.2999999999999998</v>
          </cell>
          <cell r="U40">
            <v>4.5999999999999996</v>
          </cell>
          <cell r="V40">
            <v>7.5</v>
          </cell>
          <cell r="W40">
            <v>5</v>
          </cell>
          <cell r="X40">
            <v>2.7</v>
          </cell>
          <cell r="Y40">
            <v>4.8</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F40">
            <v>5.6</v>
          </cell>
          <cell r="BG40">
            <v>5.6</v>
          </cell>
          <cell r="BH40">
            <v>4.0999999999999996</v>
          </cell>
          <cell r="BI40">
            <v>3.4</v>
          </cell>
          <cell r="BJ40">
            <v>-1.5</v>
          </cell>
          <cell r="BK40">
            <v>2.5</v>
          </cell>
          <cell r="BO40">
            <v>1090</v>
          </cell>
          <cell r="CC40">
            <v>0</v>
          </cell>
          <cell r="CD40">
            <v>0</v>
          </cell>
        </row>
        <row r="41">
          <cell r="D41">
            <v>3379</v>
          </cell>
          <cell r="E41">
            <v>1014</v>
          </cell>
          <cell r="F41">
            <v>161</v>
          </cell>
          <cell r="G41">
            <v>1175</v>
          </cell>
          <cell r="H41">
            <v>93</v>
          </cell>
          <cell r="I41">
            <v>1268</v>
          </cell>
          <cell r="K41">
            <v>223</v>
          </cell>
          <cell r="L41">
            <v>1641</v>
          </cell>
          <cell r="M41">
            <v>1346</v>
          </cell>
          <cell r="N41">
            <v>6366</v>
          </cell>
          <cell r="O41">
            <v>559</v>
          </cell>
          <cell r="Q41">
            <v>6883</v>
          </cell>
          <cell r="T41">
            <v>2.6</v>
          </cell>
          <cell r="U41">
            <v>3.6</v>
          </cell>
          <cell r="V41">
            <v>3.1</v>
          </cell>
          <cell r="W41">
            <v>3.5</v>
          </cell>
          <cell r="X41">
            <v>1.8</v>
          </cell>
          <cell r="Y41">
            <v>3.4</v>
          </cell>
          <cell r="AA41">
            <v>4.7</v>
          </cell>
          <cell r="AB41">
            <v>3.5</v>
          </cell>
          <cell r="AC41">
            <v>1.8</v>
          </cell>
          <cell r="AD41">
            <v>2.7</v>
          </cell>
          <cell r="AE41">
            <v>3.1</v>
          </cell>
          <cell r="AF41">
            <v>2.5</v>
          </cell>
          <cell r="AI41">
            <v>3375</v>
          </cell>
          <cell r="AJ41">
            <v>1031</v>
          </cell>
          <cell r="AK41">
            <v>164</v>
          </cell>
          <cell r="AL41">
            <v>1195</v>
          </cell>
          <cell r="AM41">
            <v>93</v>
          </cell>
          <cell r="AN41">
            <v>1288</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F41">
            <v>5.3</v>
          </cell>
          <cell r="BG41">
            <v>4.9000000000000004</v>
          </cell>
          <cell r="BH41">
            <v>5.3</v>
          </cell>
          <cell r="BI41">
            <v>3.7</v>
          </cell>
          <cell r="BJ41">
            <v>8</v>
          </cell>
          <cell r="BK41">
            <v>3.5</v>
          </cell>
          <cell r="BO41">
            <v>909</v>
          </cell>
          <cell r="CC41">
            <v>0</v>
          </cell>
          <cell r="CD41">
            <v>0</v>
          </cell>
        </row>
        <row r="42">
          <cell r="D42">
            <v>3465</v>
          </cell>
          <cell r="E42">
            <v>1037</v>
          </cell>
          <cell r="F42">
            <v>163</v>
          </cell>
          <cell r="G42">
            <v>1199</v>
          </cell>
          <cell r="H42">
            <v>93</v>
          </cell>
          <cell r="I42">
            <v>1293</v>
          </cell>
          <cell r="K42">
            <v>230</v>
          </cell>
          <cell r="L42">
            <v>1677</v>
          </cell>
          <cell r="M42">
            <v>1341</v>
          </cell>
          <cell r="N42">
            <v>6483</v>
          </cell>
          <cell r="O42">
            <v>575</v>
          </cell>
          <cell r="Q42">
            <v>6999</v>
          </cell>
          <cell r="T42">
            <v>2.6</v>
          </cell>
          <cell r="U42">
            <v>2.2000000000000002</v>
          </cell>
          <cell r="V42">
            <v>1.2</v>
          </cell>
          <cell r="W42">
            <v>2.1</v>
          </cell>
          <cell r="X42">
            <v>0.6</v>
          </cell>
          <cell r="Y42">
            <v>1.9</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F42">
            <v>1.2</v>
          </cell>
          <cell r="BG42">
            <v>0.3</v>
          </cell>
          <cell r="BH42">
            <v>-3.2</v>
          </cell>
          <cell r="BI42">
            <v>0.8</v>
          </cell>
          <cell r="BJ42">
            <v>1.1000000000000001</v>
          </cell>
          <cell r="BK42">
            <v>0.7</v>
          </cell>
          <cell r="BO42">
            <v>1018</v>
          </cell>
          <cell r="CC42">
            <v>0</v>
          </cell>
          <cell r="CD42">
            <v>0</v>
          </cell>
        </row>
        <row r="43">
          <cell r="D43">
            <v>3536</v>
          </cell>
          <cell r="E43">
            <v>1064</v>
          </cell>
          <cell r="F43">
            <v>161</v>
          </cell>
          <cell r="G43">
            <v>1225</v>
          </cell>
          <cell r="H43">
            <v>93</v>
          </cell>
          <cell r="I43">
            <v>1318</v>
          </cell>
          <cell r="K43">
            <v>237</v>
          </cell>
          <cell r="L43">
            <v>1712</v>
          </cell>
          <cell r="M43">
            <v>1316</v>
          </cell>
          <cell r="N43">
            <v>6563</v>
          </cell>
          <cell r="O43">
            <v>587</v>
          </cell>
          <cell r="Q43">
            <v>7098</v>
          </cell>
          <cell r="T43">
            <v>2</v>
          </cell>
          <cell r="U43">
            <v>2.6</v>
          </cell>
          <cell r="V43">
            <v>-0.9</v>
          </cell>
          <cell r="W43">
            <v>2.1</v>
          </cell>
          <cell r="X43">
            <v>-0.1</v>
          </cell>
          <cell r="Y43">
            <v>2</v>
          </cell>
          <cell r="AA43">
            <v>2.7</v>
          </cell>
          <cell r="AB43">
            <v>2.1</v>
          </cell>
          <cell r="AC43">
            <v>-1.9</v>
          </cell>
          <cell r="AD43">
            <v>1.2</v>
          </cell>
          <cell r="AE43">
            <v>2</v>
          </cell>
          <cell r="AF43">
            <v>1.4</v>
          </cell>
          <cell r="AI43">
            <v>3552</v>
          </cell>
          <cell r="AJ43">
            <v>1055</v>
          </cell>
          <cell r="AK43">
            <v>158</v>
          </cell>
          <cell r="AL43">
            <v>1213</v>
          </cell>
          <cell r="AM43">
            <v>93</v>
          </cell>
          <cell r="AN43">
            <v>1306</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F43">
            <v>4.0999999999999996</v>
          </cell>
          <cell r="BG43">
            <v>1.9</v>
          </cell>
          <cell r="BH43">
            <v>-4.7</v>
          </cell>
          <cell r="BI43">
            <v>0.9</v>
          </cell>
          <cell r="BJ43">
            <v>2.5</v>
          </cell>
          <cell r="BK43">
            <v>1.5</v>
          </cell>
          <cell r="BO43">
            <v>1073</v>
          </cell>
          <cell r="CC43">
            <v>0</v>
          </cell>
          <cell r="CD43">
            <v>0</v>
          </cell>
        </row>
        <row r="44">
          <cell r="D44">
            <v>3601</v>
          </cell>
          <cell r="E44">
            <v>1105</v>
          </cell>
          <cell r="F44">
            <v>164</v>
          </cell>
          <cell r="G44">
            <v>1269</v>
          </cell>
          <cell r="H44">
            <v>93</v>
          </cell>
          <cell r="I44">
            <v>1362</v>
          </cell>
          <cell r="K44">
            <v>242</v>
          </cell>
          <cell r="L44">
            <v>1765</v>
          </cell>
          <cell r="M44">
            <v>1291</v>
          </cell>
          <cell r="N44">
            <v>6657</v>
          </cell>
          <cell r="O44">
            <v>600</v>
          </cell>
          <cell r="Q44">
            <v>7207</v>
          </cell>
          <cell r="T44">
            <v>1.9</v>
          </cell>
          <cell r="U44">
            <v>3.9</v>
          </cell>
          <cell r="V44">
            <v>1.3</v>
          </cell>
          <cell r="W44">
            <v>3.5</v>
          </cell>
          <cell r="X44">
            <v>0.4</v>
          </cell>
          <cell r="Y44">
            <v>3.3</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F44">
            <v>2.2999999999999998</v>
          </cell>
          <cell r="BG44">
            <v>3.6</v>
          </cell>
          <cell r="BH44">
            <v>6.5</v>
          </cell>
          <cell r="BI44">
            <v>2.9</v>
          </cell>
          <cell r="BJ44">
            <v>-0.7</v>
          </cell>
          <cell r="BK44">
            <v>2</v>
          </cell>
          <cell r="BO44">
            <v>1223</v>
          </cell>
          <cell r="CC44">
            <v>0</v>
          </cell>
          <cell r="CD44">
            <v>0</v>
          </cell>
        </row>
        <row r="45">
          <cell r="D45">
            <v>3664</v>
          </cell>
          <cell r="E45">
            <v>1150</v>
          </cell>
          <cell r="F45">
            <v>173</v>
          </cell>
          <cell r="G45">
            <v>1323</v>
          </cell>
          <cell r="H45">
            <v>94</v>
          </cell>
          <cell r="I45">
            <v>1417</v>
          </cell>
          <cell r="K45">
            <v>248</v>
          </cell>
          <cell r="L45">
            <v>1830</v>
          </cell>
          <cell r="M45">
            <v>1287</v>
          </cell>
          <cell r="N45">
            <v>6782</v>
          </cell>
          <cell r="O45">
            <v>613</v>
          </cell>
          <cell r="Q45">
            <v>7341</v>
          </cell>
          <cell r="T45">
            <v>1.8</v>
          </cell>
          <cell r="U45">
            <v>4.0999999999999996</v>
          </cell>
          <cell r="V45">
            <v>5.6</v>
          </cell>
          <cell r="W45">
            <v>4.3</v>
          </cell>
          <cell r="X45">
            <v>0.8</v>
          </cell>
          <cell r="Y45">
            <v>4.0999999999999996</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F45">
            <v>2</v>
          </cell>
          <cell r="BG45">
            <v>4.9000000000000004</v>
          </cell>
          <cell r="BH45">
            <v>-8.6999999999999993</v>
          </cell>
          <cell r="BI45">
            <v>0.1</v>
          </cell>
          <cell r="BJ45">
            <v>6.8</v>
          </cell>
          <cell r="BK45">
            <v>1.5</v>
          </cell>
          <cell r="BO45">
            <v>1044</v>
          </cell>
          <cell r="CC45">
            <v>0</v>
          </cell>
          <cell r="CD45">
            <v>0</v>
          </cell>
        </row>
        <row r="46">
          <cell r="D46">
            <v>3748</v>
          </cell>
          <cell r="E46">
            <v>1185</v>
          </cell>
          <cell r="F46">
            <v>185</v>
          </cell>
          <cell r="G46">
            <v>1371</v>
          </cell>
          <cell r="H46">
            <v>95</v>
          </cell>
          <cell r="I46">
            <v>1465</v>
          </cell>
          <cell r="K46">
            <v>254</v>
          </cell>
          <cell r="L46">
            <v>1888</v>
          </cell>
          <cell r="M46">
            <v>1333</v>
          </cell>
          <cell r="N46">
            <v>6969</v>
          </cell>
          <cell r="O46">
            <v>624</v>
          </cell>
          <cell r="Q46">
            <v>7536</v>
          </cell>
          <cell r="T46">
            <v>2.2999999999999998</v>
          </cell>
          <cell r="U46">
            <v>3</v>
          </cell>
          <cell r="V46">
            <v>7.3</v>
          </cell>
          <cell r="W46">
            <v>3.6</v>
          </cell>
          <cell r="X46">
            <v>0.4</v>
          </cell>
          <cell r="Y46">
            <v>3.4</v>
          </cell>
          <cell r="AA46">
            <v>2.4</v>
          </cell>
          <cell r="AB46">
            <v>3.2</v>
          </cell>
          <cell r="AC46">
            <v>3.5</v>
          </cell>
          <cell r="AD46">
            <v>2.8</v>
          </cell>
          <cell r="AE46">
            <v>1.9</v>
          </cell>
          <cell r="AF46">
            <v>2.7</v>
          </cell>
          <cell r="AI46">
            <v>3791</v>
          </cell>
          <cell r="AJ46">
            <v>1163</v>
          </cell>
          <cell r="AK46">
            <v>196</v>
          </cell>
          <cell r="AL46">
            <v>1359</v>
          </cell>
          <cell r="AM46">
            <v>96</v>
          </cell>
          <cell r="AN46">
            <v>1455</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F46">
            <v>2.2999999999999998</v>
          </cell>
          <cell r="BG46">
            <v>1.6</v>
          </cell>
          <cell r="BH46">
            <v>6.8</v>
          </cell>
          <cell r="BI46">
            <v>4</v>
          </cell>
          <cell r="BJ46">
            <v>0.3</v>
          </cell>
          <cell r="BK46">
            <v>2.5</v>
          </cell>
          <cell r="BO46">
            <v>1135</v>
          </cell>
          <cell r="CC46">
            <v>0</v>
          </cell>
          <cell r="CD46">
            <v>0</v>
          </cell>
        </row>
        <row r="47">
          <cell r="D47">
            <v>3861</v>
          </cell>
          <cell r="E47">
            <v>1217</v>
          </cell>
          <cell r="F47">
            <v>196</v>
          </cell>
          <cell r="G47">
            <v>1413</v>
          </cell>
          <cell r="H47">
            <v>95</v>
          </cell>
          <cell r="I47">
            <v>1508</v>
          </cell>
          <cell r="K47">
            <v>264</v>
          </cell>
          <cell r="L47">
            <v>1945</v>
          </cell>
          <cell r="M47">
            <v>1409</v>
          </cell>
          <cell r="N47">
            <v>7215</v>
          </cell>
          <cell r="O47">
            <v>634</v>
          </cell>
          <cell r="Q47">
            <v>7794</v>
          </cell>
          <cell r="T47">
            <v>3</v>
          </cell>
          <cell r="U47">
            <v>2.7</v>
          </cell>
          <cell r="V47">
            <v>5.8</v>
          </cell>
          <cell r="W47">
            <v>3.1</v>
          </cell>
          <cell r="X47">
            <v>0.1</v>
          </cell>
          <cell r="Y47">
            <v>2.9</v>
          </cell>
          <cell r="AA47">
            <v>4</v>
          </cell>
          <cell r="AB47">
            <v>3</v>
          </cell>
          <cell r="AC47">
            <v>5.7</v>
          </cell>
          <cell r="AD47">
            <v>3.5</v>
          </cell>
          <cell r="AE47">
            <v>1.6</v>
          </cell>
          <cell r="AF47">
            <v>3.4</v>
          </cell>
          <cell r="AI47">
            <v>3805</v>
          </cell>
          <cell r="AJ47">
            <v>1223</v>
          </cell>
          <cell r="AK47">
            <v>194</v>
          </cell>
          <cell r="AL47">
            <v>1417</v>
          </cell>
          <cell r="AM47">
            <v>94</v>
          </cell>
          <cell r="AN47">
            <v>1511</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F47">
            <v>3.7</v>
          </cell>
          <cell r="BG47">
            <v>3.7</v>
          </cell>
          <cell r="BH47">
            <v>6</v>
          </cell>
          <cell r="BI47">
            <v>2.2999999999999998</v>
          </cell>
          <cell r="BJ47">
            <v>-1.5</v>
          </cell>
          <cell r="BK47">
            <v>3</v>
          </cell>
          <cell r="BO47">
            <v>1247</v>
          </cell>
          <cell r="CC47">
            <v>0</v>
          </cell>
          <cell r="CD47">
            <v>0</v>
          </cell>
        </row>
        <row r="48">
          <cell r="D48">
            <v>3984</v>
          </cell>
          <cell r="E48">
            <v>1255</v>
          </cell>
          <cell r="F48">
            <v>201</v>
          </cell>
          <cell r="G48">
            <v>1456</v>
          </cell>
          <cell r="H48">
            <v>96</v>
          </cell>
          <cell r="I48">
            <v>1553</v>
          </cell>
          <cell r="K48">
            <v>275</v>
          </cell>
          <cell r="L48">
            <v>2005</v>
          </cell>
          <cell r="M48">
            <v>1466</v>
          </cell>
          <cell r="N48">
            <v>7455</v>
          </cell>
          <cell r="O48">
            <v>646</v>
          </cell>
          <cell r="Q48">
            <v>8065</v>
          </cell>
          <cell r="T48">
            <v>3.2</v>
          </cell>
          <cell r="U48">
            <v>3.1</v>
          </cell>
          <cell r="V48">
            <v>2.6</v>
          </cell>
          <cell r="W48">
            <v>3.1</v>
          </cell>
          <cell r="X48">
            <v>1.6</v>
          </cell>
          <cell r="Y48">
            <v>3</v>
          </cell>
          <cell r="AA48">
            <v>4.3</v>
          </cell>
          <cell r="AB48">
            <v>3.1</v>
          </cell>
          <cell r="AC48">
            <v>4</v>
          </cell>
          <cell r="AD48">
            <v>3.3</v>
          </cell>
          <cell r="AE48">
            <v>1.8</v>
          </cell>
          <cell r="AF48">
            <v>3.5</v>
          </cell>
          <cell r="AI48">
            <v>4021</v>
          </cell>
          <cell r="AJ48">
            <v>1253</v>
          </cell>
          <cell r="AK48">
            <v>200</v>
          </cell>
          <cell r="AL48">
            <v>1453</v>
          </cell>
          <cell r="AM48">
            <v>96</v>
          </cell>
          <cell r="AN48">
            <v>1549</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F48">
            <v>4</v>
          </cell>
          <cell r="BG48">
            <v>2.7</v>
          </cell>
          <cell r="BH48">
            <v>9.4</v>
          </cell>
          <cell r="BI48">
            <v>5.6</v>
          </cell>
          <cell r="BJ48">
            <v>6.9</v>
          </cell>
          <cell r="BK48">
            <v>5.3</v>
          </cell>
          <cell r="BO48">
            <v>1411</v>
          </cell>
          <cell r="CC48">
            <v>0</v>
          </cell>
          <cell r="CD48">
            <v>0</v>
          </cell>
        </row>
        <row r="49">
          <cell r="D49">
            <v>4103</v>
          </cell>
          <cell r="E49">
            <v>1308</v>
          </cell>
          <cell r="F49">
            <v>200</v>
          </cell>
          <cell r="G49">
            <v>1508</v>
          </cell>
          <cell r="H49">
            <v>102</v>
          </cell>
          <cell r="I49">
            <v>1609</v>
          </cell>
          <cell r="K49">
            <v>283</v>
          </cell>
          <cell r="L49">
            <v>2074</v>
          </cell>
          <cell r="M49">
            <v>1478</v>
          </cell>
          <cell r="N49">
            <v>7655</v>
          </cell>
          <cell r="O49">
            <v>665</v>
          </cell>
          <cell r="Q49">
            <v>8316</v>
          </cell>
          <cell r="T49">
            <v>3</v>
          </cell>
          <cell r="U49">
            <v>4.2</v>
          </cell>
          <cell r="V49">
            <v>-0.7</v>
          </cell>
          <cell r="W49">
            <v>3.5</v>
          </cell>
          <cell r="X49">
            <v>5.9</v>
          </cell>
          <cell r="Y49">
            <v>3.7</v>
          </cell>
          <cell r="AA49">
            <v>3</v>
          </cell>
          <cell r="AB49">
            <v>3.5</v>
          </cell>
          <cell r="AC49">
            <v>0.8</v>
          </cell>
          <cell r="AD49">
            <v>2.7</v>
          </cell>
          <cell r="AE49">
            <v>3</v>
          </cell>
          <cell r="AF49">
            <v>3.1</v>
          </cell>
          <cell r="AI49">
            <v>4105</v>
          </cell>
          <cell r="AJ49">
            <v>1313</v>
          </cell>
          <cell r="AK49">
            <v>202</v>
          </cell>
          <cell r="AL49">
            <v>1515</v>
          </cell>
          <cell r="AM49">
            <v>101</v>
          </cell>
          <cell r="AN49">
            <v>1616</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F49">
            <v>6.6</v>
          </cell>
          <cell r="BG49">
            <v>4.4000000000000004</v>
          </cell>
          <cell r="BH49">
            <v>-6.4</v>
          </cell>
          <cell r="BI49">
            <v>1</v>
          </cell>
          <cell r="BJ49">
            <v>-0.4</v>
          </cell>
          <cell r="BK49">
            <v>1.4</v>
          </cell>
          <cell r="BO49">
            <v>1158</v>
          </cell>
          <cell r="CC49">
            <v>0</v>
          </cell>
          <cell r="CD49">
            <v>0</v>
          </cell>
        </row>
        <row r="50">
          <cell r="D50">
            <v>4214</v>
          </cell>
          <cell r="E50">
            <v>1367</v>
          </cell>
          <cell r="F50">
            <v>200</v>
          </cell>
          <cell r="G50">
            <v>1566</v>
          </cell>
          <cell r="H50">
            <v>112</v>
          </cell>
          <cell r="I50">
            <v>1678</v>
          </cell>
          <cell r="K50">
            <v>289</v>
          </cell>
          <cell r="L50">
            <v>2153</v>
          </cell>
          <cell r="M50">
            <v>1501</v>
          </cell>
          <cell r="N50">
            <v>7868</v>
          </cell>
          <cell r="O50">
            <v>690</v>
          </cell>
          <cell r="Q50">
            <v>8556</v>
          </cell>
          <cell r="T50">
            <v>2.7</v>
          </cell>
          <cell r="U50">
            <v>4.5</v>
          </cell>
          <cell r="V50">
            <v>-0.2</v>
          </cell>
          <cell r="W50">
            <v>3.9</v>
          </cell>
          <cell r="X50">
            <v>10.199999999999999</v>
          </cell>
          <cell r="Y50">
            <v>4.3</v>
          </cell>
          <cell r="AA50">
            <v>2</v>
          </cell>
          <cell r="AB50">
            <v>3.8</v>
          </cell>
          <cell r="AC50">
            <v>1.6</v>
          </cell>
          <cell r="AD50">
            <v>2.8</v>
          </cell>
          <cell r="AE50">
            <v>3.8</v>
          </cell>
          <cell r="AF50">
            <v>2.9</v>
          </cell>
          <cell r="AI50">
            <v>4205</v>
          </cell>
          <cell r="AJ50">
            <v>1352</v>
          </cell>
          <cell r="AK50">
            <v>199</v>
          </cell>
          <cell r="AL50">
            <v>1551</v>
          </cell>
          <cell r="AM50">
            <v>111</v>
          </cell>
          <cell r="AN50">
            <v>1662</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F50">
            <v>-2.5</v>
          </cell>
          <cell r="BG50">
            <v>2.1</v>
          </cell>
          <cell r="BH50">
            <v>2.2999999999999998</v>
          </cell>
          <cell r="BI50">
            <v>2.2999999999999998</v>
          </cell>
          <cell r="BJ50">
            <v>4.3</v>
          </cell>
          <cell r="BK50">
            <v>3.1</v>
          </cell>
          <cell r="BO50">
            <v>1308</v>
          </cell>
          <cell r="CC50">
            <v>0</v>
          </cell>
          <cell r="CD50">
            <v>0</v>
          </cell>
        </row>
        <row r="51">
          <cell r="D51">
            <v>4326</v>
          </cell>
          <cell r="E51">
            <v>1428</v>
          </cell>
          <cell r="F51">
            <v>200</v>
          </cell>
          <cell r="G51">
            <v>1628</v>
          </cell>
          <cell r="H51">
            <v>124</v>
          </cell>
          <cell r="I51">
            <v>1753</v>
          </cell>
          <cell r="K51">
            <v>297</v>
          </cell>
          <cell r="L51">
            <v>2240</v>
          </cell>
          <cell r="M51">
            <v>1543</v>
          </cell>
          <cell r="N51">
            <v>8108</v>
          </cell>
          <cell r="O51">
            <v>713</v>
          </cell>
          <cell r="Q51">
            <v>8798</v>
          </cell>
          <cell r="T51">
            <v>2.7</v>
          </cell>
          <cell r="U51">
            <v>4.5</v>
          </cell>
          <cell r="V51">
            <v>0.3</v>
          </cell>
          <cell r="W51">
            <v>4</v>
          </cell>
          <cell r="X51">
            <v>10.8</v>
          </cell>
          <cell r="Y51">
            <v>4.4000000000000004</v>
          </cell>
          <cell r="AA51">
            <v>2.8</v>
          </cell>
          <cell r="AB51">
            <v>4</v>
          </cell>
          <cell r="AC51">
            <v>2.8</v>
          </cell>
          <cell r="AD51">
            <v>3.1</v>
          </cell>
          <cell r="AE51">
            <v>3.3</v>
          </cell>
          <cell r="AF51">
            <v>2.8</v>
          </cell>
          <cell r="AI51">
            <v>4328</v>
          </cell>
          <cell r="AJ51">
            <v>1444</v>
          </cell>
          <cell r="AK51">
            <v>197</v>
          </cell>
          <cell r="AL51">
            <v>1641</v>
          </cell>
          <cell r="AM51">
            <v>126</v>
          </cell>
          <cell r="AN51">
            <v>1767</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F51">
            <v>3.7</v>
          </cell>
          <cell r="BG51">
            <v>5.6</v>
          </cell>
          <cell r="BH51">
            <v>7.2</v>
          </cell>
          <cell r="BI51">
            <v>4.5</v>
          </cell>
          <cell r="BJ51">
            <v>4.7</v>
          </cell>
          <cell r="BK51">
            <v>3.6</v>
          </cell>
          <cell r="BO51">
            <v>1476</v>
          </cell>
          <cell r="CC51">
            <v>0</v>
          </cell>
          <cell r="CD51">
            <v>0</v>
          </cell>
        </row>
        <row r="52">
          <cell r="D52">
            <v>4467</v>
          </cell>
          <cell r="E52">
            <v>1490</v>
          </cell>
          <cell r="F52">
            <v>203</v>
          </cell>
          <cell r="G52">
            <v>1693</v>
          </cell>
          <cell r="H52">
            <v>135</v>
          </cell>
          <cell r="I52">
            <v>1828</v>
          </cell>
          <cell r="K52">
            <v>310</v>
          </cell>
          <cell r="L52">
            <v>2332</v>
          </cell>
          <cell r="M52">
            <v>1601</v>
          </cell>
          <cell r="N52">
            <v>8400</v>
          </cell>
          <cell r="O52">
            <v>731</v>
          </cell>
          <cell r="Q52">
            <v>9070</v>
          </cell>
          <cell r="T52">
            <v>3.2</v>
          </cell>
          <cell r="U52">
            <v>4.3</v>
          </cell>
          <cell r="V52">
            <v>1.3</v>
          </cell>
          <cell r="W52">
            <v>4</v>
          </cell>
          <cell r="X52">
            <v>8.5</v>
          </cell>
          <cell r="Y52">
            <v>4.3</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F52">
            <v>6</v>
          </cell>
          <cell r="BG52">
            <v>3.7</v>
          </cell>
          <cell r="BH52">
            <v>2.1</v>
          </cell>
          <cell r="BI52">
            <v>2.9</v>
          </cell>
          <cell r="BJ52">
            <v>2.8</v>
          </cell>
          <cell r="BK52">
            <v>2.5</v>
          </cell>
          <cell r="BO52">
            <v>1687</v>
          </cell>
          <cell r="CC52">
            <v>0</v>
          </cell>
          <cell r="CD52">
            <v>0</v>
          </cell>
        </row>
        <row r="53">
          <cell r="D53">
            <v>4603</v>
          </cell>
          <cell r="E53">
            <v>1548</v>
          </cell>
          <cell r="F53">
            <v>207</v>
          </cell>
          <cell r="G53">
            <v>1755</v>
          </cell>
          <cell r="H53">
            <v>142</v>
          </cell>
          <cell r="I53">
            <v>1897</v>
          </cell>
          <cell r="K53">
            <v>327</v>
          </cell>
          <cell r="L53">
            <v>2423</v>
          </cell>
          <cell r="M53">
            <v>1623</v>
          </cell>
          <cell r="N53">
            <v>8649</v>
          </cell>
          <cell r="O53">
            <v>743</v>
          </cell>
          <cell r="Q53">
            <v>9339</v>
          </cell>
          <cell r="T53">
            <v>3</v>
          </cell>
          <cell r="U53">
            <v>3.9</v>
          </cell>
          <cell r="V53">
            <v>2.2000000000000002</v>
          </cell>
          <cell r="W53">
            <v>3.7</v>
          </cell>
          <cell r="X53">
            <v>5.3</v>
          </cell>
          <cell r="Y53">
            <v>3.8</v>
          </cell>
          <cell r="AA53">
            <v>5.3</v>
          </cell>
          <cell r="AB53">
            <v>3.9</v>
          </cell>
          <cell r="AC53">
            <v>1.3</v>
          </cell>
          <cell r="AD53">
            <v>3</v>
          </cell>
          <cell r="AE53">
            <v>1.5</v>
          </cell>
          <cell r="AF53">
            <v>3</v>
          </cell>
          <cell r="AI53">
            <v>4627</v>
          </cell>
          <cell r="AJ53">
            <v>1531</v>
          </cell>
          <cell r="AK53">
            <v>206</v>
          </cell>
          <cell r="AL53">
            <v>1738</v>
          </cell>
          <cell r="AM53">
            <v>142</v>
          </cell>
          <cell r="AN53">
            <v>1880</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F53">
            <v>4.9000000000000004</v>
          </cell>
          <cell r="BG53">
            <v>3.1</v>
          </cell>
          <cell r="BH53">
            <v>-2</v>
          </cell>
          <cell r="BI53">
            <v>2.6</v>
          </cell>
          <cell r="BJ53">
            <v>-1.1000000000000001</v>
          </cell>
          <cell r="BK53">
            <v>2.5</v>
          </cell>
          <cell r="BO53">
            <v>1346</v>
          </cell>
          <cell r="CC53">
            <v>0</v>
          </cell>
          <cell r="CD53">
            <v>1</v>
          </cell>
        </row>
        <row r="54">
          <cell r="D54">
            <v>4726</v>
          </cell>
          <cell r="E54">
            <v>1582</v>
          </cell>
          <cell r="F54">
            <v>211</v>
          </cell>
          <cell r="G54">
            <v>1793</v>
          </cell>
          <cell r="H54">
            <v>147</v>
          </cell>
          <cell r="I54">
            <v>1940</v>
          </cell>
          <cell r="K54">
            <v>340</v>
          </cell>
          <cell r="L54">
            <v>2484</v>
          </cell>
          <cell r="M54">
            <v>1610</v>
          </cell>
          <cell r="N54">
            <v>8821</v>
          </cell>
          <cell r="O54">
            <v>750</v>
          </cell>
          <cell r="Q54">
            <v>9553</v>
          </cell>
          <cell r="T54">
            <v>2.7</v>
          </cell>
          <cell r="U54">
            <v>2.2000000000000002</v>
          </cell>
          <cell r="V54">
            <v>1.9</v>
          </cell>
          <cell r="W54">
            <v>2.1</v>
          </cell>
          <cell r="X54">
            <v>3.4</v>
          </cell>
          <cell r="Y54">
            <v>2.2000000000000002</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F54">
            <v>3.6</v>
          </cell>
          <cell r="BG54">
            <v>4.2</v>
          </cell>
          <cell r="BH54">
            <v>6.7</v>
          </cell>
          <cell r="BI54">
            <v>3.8</v>
          </cell>
          <cell r="BJ54">
            <v>3.9</v>
          </cell>
          <cell r="BK54">
            <v>3.9</v>
          </cell>
          <cell r="BO54">
            <v>1542</v>
          </cell>
          <cell r="CC54">
            <v>0</v>
          </cell>
          <cell r="CD54">
            <v>0</v>
          </cell>
        </row>
        <row r="55">
          <cell r="D55">
            <v>4880</v>
          </cell>
          <cell r="E55">
            <v>1586</v>
          </cell>
          <cell r="F55">
            <v>215</v>
          </cell>
          <cell r="G55">
            <v>1801</v>
          </cell>
          <cell r="H55">
            <v>151</v>
          </cell>
          <cell r="I55">
            <v>1952</v>
          </cell>
          <cell r="K55">
            <v>351</v>
          </cell>
          <cell r="L55">
            <v>2513</v>
          </cell>
          <cell r="M55">
            <v>1577</v>
          </cell>
          <cell r="N55">
            <v>8970</v>
          </cell>
          <cell r="O55">
            <v>760</v>
          </cell>
          <cell r="Q55">
            <v>9732</v>
          </cell>
          <cell r="T55">
            <v>3.2</v>
          </cell>
          <cell r="U55">
            <v>0.3</v>
          </cell>
          <cell r="V55">
            <v>2</v>
          </cell>
          <cell r="W55">
            <v>0.5</v>
          </cell>
          <cell r="X55">
            <v>2.8</v>
          </cell>
          <cell r="Y55">
            <v>0.6</v>
          </cell>
          <cell r="AA55">
            <v>3.2</v>
          </cell>
          <cell r="AB55">
            <v>1.2</v>
          </cell>
          <cell r="AC55">
            <v>-2.1</v>
          </cell>
          <cell r="AD55">
            <v>1.7</v>
          </cell>
          <cell r="AE55">
            <v>1.4</v>
          </cell>
          <cell r="AF55">
            <v>1.9</v>
          </cell>
          <cell r="AI55">
            <v>4837</v>
          </cell>
          <cell r="AJ55">
            <v>1593</v>
          </cell>
          <cell r="AK55">
            <v>218</v>
          </cell>
          <cell r="AL55">
            <v>1812</v>
          </cell>
          <cell r="AM55">
            <v>150</v>
          </cell>
          <cell r="AN55">
            <v>1962</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F55">
            <v>4.4000000000000004</v>
          </cell>
          <cell r="BG55">
            <v>0.8</v>
          </cell>
          <cell r="BH55">
            <v>-9.1999999999999993</v>
          </cell>
          <cell r="BI55">
            <v>-0.5</v>
          </cell>
          <cell r="BJ55">
            <v>0.6</v>
          </cell>
          <cell r="BK55">
            <v>0.8</v>
          </cell>
          <cell r="BO55">
            <v>1631</v>
          </cell>
          <cell r="CC55">
            <v>0</v>
          </cell>
          <cell r="CD55">
            <v>0</v>
          </cell>
        </row>
        <row r="56">
          <cell r="D56">
            <v>5087</v>
          </cell>
          <cell r="E56">
            <v>1576</v>
          </cell>
          <cell r="F56">
            <v>213</v>
          </cell>
          <cell r="G56">
            <v>1789</v>
          </cell>
          <cell r="H56">
            <v>155</v>
          </cell>
          <cell r="I56">
            <v>1944</v>
          </cell>
          <cell r="K56">
            <v>367</v>
          </cell>
          <cell r="L56">
            <v>2526</v>
          </cell>
          <cell r="M56">
            <v>1549</v>
          </cell>
          <cell r="N56">
            <v>9162</v>
          </cell>
          <cell r="O56">
            <v>776</v>
          </cell>
          <cell r="Q56">
            <v>9923</v>
          </cell>
          <cell r="T56">
            <v>4.2</v>
          </cell>
          <cell r="U56">
            <v>-0.6</v>
          </cell>
          <cell r="V56">
            <v>-1</v>
          </cell>
          <cell r="W56">
            <v>-0.7</v>
          </cell>
          <cell r="X56">
            <v>2.6</v>
          </cell>
          <cell r="Y56">
            <v>-0.4</v>
          </cell>
          <cell r="AA56">
            <v>4.5</v>
          </cell>
          <cell r="AB56">
            <v>0.5</v>
          </cell>
          <cell r="AC56">
            <v>-1.8</v>
          </cell>
          <cell r="AD56">
            <v>2.1</v>
          </cell>
          <cell r="AE56">
            <v>2.1</v>
          </cell>
          <cell r="AF56">
            <v>2</v>
          </cell>
          <cell r="AI56">
            <v>5068</v>
          </cell>
          <cell r="AJ56">
            <v>1555</v>
          </cell>
          <cell r="AK56">
            <v>213</v>
          </cell>
          <cell r="AL56">
            <v>1768</v>
          </cell>
          <cell r="AM56">
            <v>155</v>
          </cell>
          <cell r="AN56">
            <v>1923</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F56">
            <v>1.8</v>
          </cell>
          <cell r="BG56">
            <v>-1.1000000000000001</v>
          </cell>
          <cell r="BH56">
            <v>2.2000000000000002</v>
          </cell>
          <cell r="BI56">
            <v>2.7</v>
          </cell>
          <cell r="BJ56">
            <v>0.1</v>
          </cell>
          <cell r="BK56">
            <v>0.9</v>
          </cell>
          <cell r="BO56">
            <v>1779</v>
          </cell>
          <cell r="CC56">
            <v>0</v>
          </cell>
          <cell r="CD56">
            <v>0</v>
          </cell>
        </row>
        <row r="57">
          <cell r="D57">
            <v>5320</v>
          </cell>
          <cell r="E57">
            <v>1588</v>
          </cell>
          <cell r="F57">
            <v>213</v>
          </cell>
          <cell r="G57">
            <v>1800</v>
          </cell>
          <cell r="H57">
            <v>158</v>
          </cell>
          <cell r="I57">
            <v>1958</v>
          </cell>
          <cell r="K57">
            <v>387</v>
          </cell>
          <cell r="L57">
            <v>2567</v>
          </cell>
          <cell r="M57">
            <v>1565</v>
          </cell>
          <cell r="N57">
            <v>9451</v>
          </cell>
          <cell r="O57">
            <v>798</v>
          </cell>
          <cell r="Q57">
            <v>10209</v>
          </cell>
          <cell r="T57">
            <v>4.5999999999999996</v>
          </cell>
          <cell r="U57">
            <v>0.7</v>
          </cell>
          <cell r="V57">
            <v>-0.1</v>
          </cell>
          <cell r="W57">
            <v>0.6</v>
          </cell>
          <cell r="X57">
            <v>2.1</v>
          </cell>
          <cell r="Y57">
            <v>0.8</v>
          </cell>
          <cell r="AA57">
            <v>5.4</v>
          </cell>
          <cell r="AB57">
            <v>1.6</v>
          </cell>
          <cell r="AC57">
            <v>1</v>
          </cell>
          <cell r="AD57">
            <v>3.2</v>
          </cell>
          <cell r="AE57">
            <v>2.8</v>
          </cell>
          <cell r="AF57">
            <v>2.9</v>
          </cell>
          <cell r="AI57">
            <v>5365</v>
          </cell>
          <cell r="AJ57">
            <v>1583</v>
          </cell>
          <cell r="AK57">
            <v>219</v>
          </cell>
          <cell r="AL57">
            <v>1802</v>
          </cell>
          <cell r="AM57">
            <v>158</v>
          </cell>
          <cell r="AN57">
            <v>1960</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F57">
            <v>6.5</v>
          </cell>
          <cell r="BG57">
            <v>2.7</v>
          </cell>
          <cell r="BH57">
            <v>-1.3</v>
          </cell>
          <cell r="BI57">
            <v>3.8</v>
          </cell>
          <cell r="BJ57">
            <v>5.4</v>
          </cell>
          <cell r="BK57">
            <v>4.5999999999999996</v>
          </cell>
          <cell r="BO57">
            <v>1388</v>
          </cell>
          <cell r="CC57">
            <v>0</v>
          </cell>
          <cell r="CD57">
            <v>0</v>
          </cell>
        </row>
        <row r="58">
          <cell r="D58">
            <v>5502</v>
          </cell>
          <cell r="E58">
            <v>1637</v>
          </cell>
          <cell r="F58">
            <v>221</v>
          </cell>
          <cell r="G58">
            <v>1857</v>
          </cell>
          <cell r="H58">
            <v>160</v>
          </cell>
          <cell r="I58">
            <v>2017</v>
          </cell>
          <cell r="K58">
            <v>405</v>
          </cell>
          <cell r="L58">
            <v>2649</v>
          </cell>
          <cell r="M58">
            <v>1627</v>
          </cell>
          <cell r="N58">
            <v>9778</v>
          </cell>
          <cell r="O58">
            <v>818</v>
          </cell>
          <cell r="Q58">
            <v>10544</v>
          </cell>
          <cell r="T58">
            <v>3.4</v>
          </cell>
          <cell r="U58">
            <v>3.1</v>
          </cell>
          <cell r="V58">
            <v>3.6</v>
          </cell>
          <cell r="W58">
            <v>3.2</v>
          </cell>
          <cell r="X58">
            <v>1.1000000000000001</v>
          </cell>
          <cell r="Y58">
            <v>3</v>
          </cell>
          <cell r="AA58">
            <v>4.7</v>
          </cell>
          <cell r="AB58">
            <v>3.2</v>
          </cell>
          <cell r="AC58">
            <v>4</v>
          </cell>
          <cell r="AD58">
            <v>3.5</v>
          </cell>
          <cell r="AE58">
            <v>2.5</v>
          </cell>
          <cell r="AF58">
            <v>3.3</v>
          </cell>
          <cell r="AI58">
            <v>5501</v>
          </cell>
          <cell r="AJ58">
            <v>1633</v>
          </cell>
          <cell r="AK58">
            <v>199</v>
          </cell>
          <cell r="AL58">
            <v>1832</v>
          </cell>
          <cell r="AM58">
            <v>161</v>
          </cell>
          <cell r="AN58">
            <v>1993</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F58">
            <v>8.4</v>
          </cell>
          <cell r="BG58">
            <v>2.8</v>
          </cell>
          <cell r="BH58">
            <v>5.8</v>
          </cell>
          <cell r="BI58">
            <v>3.1</v>
          </cell>
          <cell r="BJ58">
            <v>2.1</v>
          </cell>
          <cell r="BK58">
            <v>2.2000000000000002</v>
          </cell>
          <cell r="BO58">
            <v>1555</v>
          </cell>
          <cell r="CC58">
            <v>0</v>
          </cell>
          <cell r="CD58">
            <v>0</v>
          </cell>
        </row>
        <row r="59">
          <cell r="D59">
            <v>5614</v>
          </cell>
          <cell r="E59">
            <v>1677</v>
          </cell>
          <cell r="F59">
            <v>235</v>
          </cell>
          <cell r="G59">
            <v>1911</v>
          </cell>
          <cell r="H59">
            <v>161</v>
          </cell>
          <cell r="I59">
            <v>2072</v>
          </cell>
          <cell r="K59">
            <v>417</v>
          </cell>
          <cell r="L59">
            <v>2723</v>
          </cell>
          <cell r="M59">
            <v>1677</v>
          </cell>
          <cell r="N59">
            <v>10014</v>
          </cell>
          <cell r="O59">
            <v>834</v>
          </cell>
          <cell r="Q59">
            <v>10787</v>
          </cell>
          <cell r="T59">
            <v>2</v>
          </cell>
          <cell r="U59">
            <v>2.4</v>
          </cell>
          <cell r="V59">
            <v>6.3</v>
          </cell>
          <cell r="W59">
            <v>2.9</v>
          </cell>
          <cell r="X59">
            <v>0.6</v>
          </cell>
          <cell r="Y59">
            <v>2.7</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F59">
            <v>-1.3</v>
          </cell>
          <cell r="BG59">
            <v>4.3</v>
          </cell>
          <cell r="BH59">
            <v>3.9</v>
          </cell>
          <cell r="BI59">
            <v>3.1</v>
          </cell>
          <cell r="BJ59">
            <v>2.2000000000000002</v>
          </cell>
          <cell r="BK59">
            <v>3.8</v>
          </cell>
          <cell r="BO59">
            <v>1729</v>
          </cell>
          <cell r="CC59">
            <v>0</v>
          </cell>
          <cell r="CD59">
            <v>0</v>
          </cell>
        </row>
        <row r="60">
          <cell r="D60">
            <v>5718</v>
          </cell>
          <cell r="E60">
            <v>1689</v>
          </cell>
          <cell r="F60">
            <v>245</v>
          </cell>
          <cell r="G60">
            <v>1935</v>
          </cell>
          <cell r="H60">
            <v>163</v>
          </cell>
          <cell r="I60">
            <v>2097</v>
          </cell>
          <cell r="K60">
            <v>429</v>
          </cell>
          <cell r="L60">
            <v>2766</v>
          </cell>
          <cell r="M60">
            <v>1707</v>
          </cell>
          <cell r="N60">
            <v>10191</v>
          </cell>
          <cell r="O60">
            <v>864</v>
          </cell>
          <cell r="Q60">
            <v>10967</v>
          </cell>
          <cell r="T60">
            <v>1.8</v>
          </cell>
          <cell r="U60">
            <v>0.8</v>
          </cell>
          <cell r="V60">
            <v>4.5999999999999996</v>
          </cell>
          <cell r="W60">
            <v>1.2</v>
          </cell>
          <cell r="X60">
            <v>1.2</v>
          </cell>
          <cell r="Y60">
            <v>1.2</v>
          </cell>
          <cell r="AA60">
            <v>2.8</v>
          </cell>
          <cell r="AB60">
            <v>1.6</v>
          </cell>
          <cell r="AC60">
            <v>1.8</v>
          </cell>
          <cell r="AD60">
            <v>1.8</v>
          </cell>
          <cell r="AE60">
            <v>3.6</v>
          </cell>
          <cell r="AF60">
            <v>1.7</v>
          </cell>
          <cell r="AI60">
            <v>5685</v>
          </cell>
          <cell r="AJ60">
            <v>1713</v>
          </cell>
          <cell r="AK60">
            <v>239</v>
          </cell>
          <cell r="AL60">
            <v>1952</v>
          </cell>
          <cell r="AM60">
            <v>163</v>
          </cell>
          <cell r="AN60">
            <v>2115</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F60">
            <v>4.2</v>
          </cell>
          <cell r="BG60">
            <v>1.2</v>
          </cell>
          <cell r="BH60">
            <v>0.9</v>
          </cell>
          <cell r="BI60">
            <v>1.1000000000000001</v>
          </cell>
          <cell r="BJ60">
            <v>0</v>
          </cell>
          <cell r="BK60">
            <v>0.1</v>
          </cell>
          <cell r="BO60">
            <v>1979</v>
          </cell>
          <cell r="CC60">
            <v>0</v>
          </cell>
          <cell r="CD60">
            <v>0</v>
          </cell>
        </row>
        <row r="61">
          <cell r="D61">
            <v>5851</v>
          </cell>
          <cell r="E61">
            <v>1692</v>
          </cell>
          <cell r="F61">
            <v>252</v>
          </cell>
          <cell r="G61">
            <v>1944</v>
          </cell>
          <cell r="H61">
            <v>168</v>
          </cell>
          <cell r="I61">
            <v>2112</v>
          </cell>
          <cell r="K61">
            <v>445</v>
          </cell>
          <cell r="L61">
            <v>2804</v>
          </cell>
          <cell r="M61">
            <v>1720</v>
          </cell>
          <cell r="N61">
            <v>10375</v>
          </cell>
          <cell r="O61">
            <v>904</v>
          </cell>
          <cell r="Q61">
            <v>11170</v>
          </cell>
          <cell r="T61">
            <v>2.2999999999999998</v>
          </cell>
          <cell r="U61">
            <v>0.2</v>
          </cell>
          <cell r="V61">
            <v>2.8</v>
          </cell>
          <cell r="W61">
            <v>0.5</v>
          </cell>
          <cell r="X61">
            <v>3.3</v>
          </cell>
          <cell r="Y61">
            <v>0.7</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F61">
            <v>3.5</v>
          </cell>
          <cell r="BG61">
            <v>-0.8</v>
          </cell>
          <cell r="BH61">
            <v>-0.4</v>
          </cell>
          <cell r="BI61">
            <v>1.4</v>
          </cell>
          <cell r="BJ61">
            <v>8.5</v>
          </cell>
          <cell r="BK61">
            <v>1.7</v>
          </cell>
          <cell r="BO61">
            <v>1442</v>
          </cell>
          <cell r="CC61">
            <v>0</v>
          </cell>
          <cell r="CD61">
            <v>0</v>
          </cell>
        </row>
        <row r="62">
          <cell r="D62">
            <v>6002</v>
          </cell>
          <cell r="E62">
            <v>1716</v>
          </cell>
          <cell r="F62">
            <v>261</v>
          </cell>
          <cell r="G62">
            <v>1977</v>
          </cell>
          <cell r="H62">
            <v>177</v>
          </cell>
          <cell r="I62">
            <v>2154</v>
          </cell>
          <cell r="K62">
            <v>463</v>
          </cell>
          <cell r="L62">
            <v>2872</v>
          </cell>
          <cell r="M62">
            <v>1738</v>
          </cell>
          <cell r="N62">
            <v>10612</v>
          </cell>
          <cell r="O62">
            <v>941</v>
          </cell>
          <cell r="Q62">
            <v>11415</v>
          </cell>
          <cell r="T62">
            <v>2.6</v>
          </cell>
          <cell r="U62">
            <v>1.4</v>
          </cell>
          <cell r="V62">
            <v>3.5</v>
          </cell>
          <cell r="W62">
            <v>1.7</v>
          </cell>
          <cell r="X62">
            <v>5.6</v>
          </cell>
          <cell r="Y62">
            <v>2</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F62">
            <v>5.7</v>
          </cell>
          <cell r="BG62">
            <v>4.8</v>
          </cell>
          <cell r="BH62">
            <v>2.9</v>
          </cell>
          <cell r="BI62">
            <v>3.4</v>
          </cell>
          <cell r="BJ62">
            <v>6.1</v>
          </cell>
          <cell r="BK62">
            <v>3.9</v>
          </cell>
          <cell r="BO62">
            <v>1648</v>
          </cell>
          <cell r="CC62">
            <v>0</v>
          </cell>
          <cell r="CD62">
            <v>0</v>
          </cell>
        </row>
        <row r="63">
          <cell r="D63">
            <v>6159</v>
          </cell>
          <cell r="E63">
            <v>1791</v>
          </cell>
          <cell r="F63">
            <v>273</v>
          </cell>
          <cell r="G63">
            <v>2065</v>
          </cell>
          <cell r="H63">
            <v>188</v>
          </cell>
          <cell r="I63">
            <v>2253</v>
          </cell>
          <cell r="K63">
            <v>479</v>
          </cell>
          <cell r="L63">
            <v>2994</v>
          </cell>
          <cell r="M63">
            <v>1798</v>
          </cell>
          <cell r="N63">
            <v>10951</v>
          </cell>
          <cell r="O63">
            <v>970</v>
          </cell>
          <cell r="Q63">
            <v>11734</v>
          </cell>
          <cell r="T63">
            <v>2.6</v>
          </cell>
          <cell r="U63">
            <v>4.4000000000000004</v>
          </cell>
          <cell r="V63">
            <v>4.8</v>
          </cell>
          <cell r="W63">
            <v>4.5</v>
          </cell>
          <cell r="X63">
            <v>6.2</v>
          </cell>
          <cell r="Y63">
            <v>4.5999999999999996</v>
          </cell>
          <cell r="AA63">
            <v>3.3</v>
          </cell>
          <cell r="AB63">
            <v>4.3</v>
          </cell>
          <cell r="AC63">
            <v>3.4</v>
          </cell>
          <cell r="AD63">
            <v>3.2</v>
          </cell>
          <cell r="AE63">
            <v>3.2</v>
          </cell>
          <cell r="AF63">
            <v>2.8</v>
          </cell>
          <cell r="AI63">
            <v>6157</v>
          </cell>
          <cell r="AJ63">
            <v>1773</v>
          </cell>
          <cell r="AK63">
            <v>279</v>
          </cell>
          <cell r="AL63">
            <v>2052</v>
          </cell>
          <cell r="AM63">
            <v>190</v>
          </cell>
          <cell r="AN63">
            <v>2242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F63">
            <v>1.5</v>
          </cell>
          <cell r="BG63">
            <v>3</v>
          </cell>
          <cell r="BH63">
            <v>2.1</v>
          </cell>
          <cell r="BI63">
            <v>2.4</v>
          </cell>
          <cell r="BJ63">
            <v>-3.2</v>
          </cell>
          <cell r="BK63">
            <v>1.4</v>
          </cell>
          <cell r="BO63">
            <v>1807</v>
          </cell>
          <cell r="CC63">
            <v>0</v>
          </cell>
          <cell r="CD63">
            <v>0</v>
          </cell>
        </row>
        <row r="64">
          <cell r="D64">
            <v>6350</v>
          </cell>
          <cell r="E64">
            <v>1895</v>
          </cell>
          <cell r="F64">
            <v>282</v>
          </cell>
          <cell r="G64">
            <v>2177</v>
          </cell>
          <cell r="H64">
            <v>198</v>
          </cell>
          <cell r="I64">
            <v>2375</v>
          </cell>
          <cell r="K64">
            <v>494</v>
          </cell>
          <cell r="L64">
            <v>3139</v>
          </cell>
          <cell r="M64">
            <v>1863</v>
          </cell>
          <cell r="N64">
            <v>11353</v>
          </cell>
          <cell r="O64">
            <v>985</v>
          </cell>
          <cell r="Q64">
            <v>12124</v>
          </cell>
          <cell r="T64">
            <v>3.1</v>
          </cell>
          <cell r="U64">
            <v>5.8</v>
          </cell>
          <cell r="V64">
            <v>3</v>
          </cell>
          <cell r="W64">
            <v>5.4</v>
          </cell>
          <cell r="X64">
            <v>5.2</v>
          </cell>
          <cell r="Y64">
            <v>5.4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F64">
            <v>4.5</v>
          </cell>
          <cell r="BG64">
            <v>5.3</v>
          </cell>
          <cell r="BH64">
            <v>3.5</v>
          </cell>
          <cell r="BI64">
            <v>3.7</v>
          </cell>
          <cell r="BJ64">
            <v>7.7</v>
          </cell>
          <cell r="BK64">
            <v>3.3</v>
          </cell>
          <cell r="BO64">
            <v>2205</v>
          </cell>
          <cell r="CC64">
            <v>0</v>
          </cell>
          <cell r="CD64">
            <v>0</v>
          </cell>
        </row>
        <row r="65">
          <cell r="D65">
            <v>6612</v>
          </cell>
          <cell r="E65">
            <v>2014</v>
          </cell>
          <cell r="F65">
            <v>287</v>
          </cell>
          <cell r="G65">
            <v>2301</v>
          </cell>
          <cell r="H65">
            <v>202</v>
          </cell>
          <cell r="I65">
            <v>2503</v>
          </cell>
          <cell r="K65">
            <v>511</v>
          </cell>
          <cell r="L65">
            <v>3294</v>
          </cell>
          <cell r="M65">
            <v>1985</v>
          </cell>
          <cell r="N65">
            <v>11892</v>
          </cell>
          <cell r="O65">
            <v>1002</v>
          </cell>
          <cell r="Q65">
            <v>12635</v>
          </cell>
          <cell r="T65">
            <v>4.0999999999999996</v>
          </cell>
          <cell r="U65">
            <v>6.3</v>
          </cell>
          <cell r="V65">
            <v>1.9</v>
          </cell>
          <cell r="W65">
            <v>5.7</v>
          </cell>
          <cell r="X65">
            <v>2.1</v>
          </cell>
          <cell r="Y65">
            <v>5.4</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F65">
            <v>2.2000000000000002</v>
          </cell>
          <cell r="BG65">
            <v>5.5</v>
          </cell>
          <cell r="BH65">
            <v>10.3</v>
          </cell>
          <cell r="BI65">
            <v>5.4</v>
          </cell>
          <cell r="BJ65">
            <v>0.8</v>
          </cell>
          <cell r="BK65">
            <v>5</v>
          </cell>
          <cell r="BO65">
            <v>1770</v>
          </cell>
          <cell r="CC65">
            <v>0</v>
          </cell>
          <cell r="CD65">
            <v>1</v>
          </cell>
        </row>
        <row r="66">
          <cell r="D66">
            <v>6932</v>
          </cell>
          <cell r="E66">
            <v>2124</v>
          </cell>
          <cell r="F66">
            <v>286</v>
          </cell>
          <cell r="G66">
            <v>2410</v>
          </cell>
          <cell r="H66">
            <v>200</v>
          </cell>
          <cell r="I66">
            <v>2610</v>
          </cell>
          <cell r="K66">
            <v>532</v>
          </cell>
          <cell r="L66">
            <v>3431</v>
          </cell>
          <cell r="M66">
            <v>2175</v>
          </cell>
          <cell r="N66">
            <v>12539</v>
          </cell>
          <cell r="O66">
            <v>1047</v>
          </cell>
          <cell r="Q66">
            <v>13312</v>
          </cell>
          <cell r="T66">
            <v>4.8</v>
          </cell>
          <cell r="U66">
            <v>5.4</v>
          </cell>
          <cell r="V66">
            <v>-0.3</v>
          </cell>
          <cell r="W66">
            <v>4.7</v>
          </cell>
          <cell r="X66">
            <v>-1.1000000000000001</v>
          </cell>
          <cell r="Y66">
            <v>4.3</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F66">
            <v>5</v>
          </cell>
          <cell r="BG66">
            <v>2.8</v>
          </cell>
          <cell r="BH66">
            <v>-1.5</v>
          </cell>
          <cell r="BI66">
            <v>3.8</v>
          </cell>
          <cell r="BJ66">
            <v>-0.8</v>
          </cell>
          <cell r="BK66">
            <v>4.7</v>
          </cell>
          <cell r="BO66">
            <v>1971</v>
          </cell>
          <cell r="CC66">
            <v>0</v>
          </cell>
          <cell r="CD66">
            <v>0</v>
          </cell>
        </row>
        <row r="67">
          <cell r="D67">
            <v>7290</v>
          </cell>
          <cell r="E67">
            <v>2205</v>
          </cell>
          <cell r="F67">
            <v>284</v>
          </cell>
          <cell r="G67">
            <v>2488</v>
          </cell>
          <cell r="H67">
            <v>196</v>
          </cell>
          <cell r="I67">
            <v>2684</v>
          </cell>
          <cell r="K67">
            <v>553</v>
          </cell>
          <cell r="L67">
            <v>3536</v>
          </cell>
          <cell r="M67">
            <v>2328</v>
          </cell>
          <cell r="N67">
            <v>13155</v>
          </cell>
          <cell r="O67">
            <v>1122</v>
          </cell>
          <cell r="Q67">
            <v>14092</v>
          </cell>
          <cell r="T67">
            <v>5.2</v>
          </cell>
          <cell r="U67">
            <v>3.8</v>
          </cell>
          <cell r="V67">
            <v>-0.8</v>
          </cell>
          <cell r="W67">
            <v>3.3</v>
          </cell>
          <cell r="X67">
            <v>-2.2999999999999998</v>
          </cell>
          <cell r="Y67">
            <v>2.8</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F67">
            <v>3.4</v>
          </cell>
          <cell r="BG67">
            <v>5.0999999999999996</v>
          </cell>
          <cell r="BH67">
            <v>24.4</v>
          </cell>
          <cell r="BI67">
            <v>7.8</v>
          </cell>
          <cell r="BJ67">
            <v>11.7</v>
          </cell>
          <cell r="BK67">
            <v>5.6</v>
          </cell>
          <cell r="BO67">
            <v>2278</v>
          </cell>
          <cell r="CC67">
            <v>0</v>
          </cell>
          <cell r="CD67">
            <v>0</v>
          </cell>
        </row>
        <row r="68">
          <cell r="D68">
            <v>7659</v>
          </cell>
          <cell r="E68">
            <v>2194</v>
          </cell>
          <cell r="F68">
            <v>288</v>
          </cell>
          <cell r="G68">
            <v>2482</v>
          </cell>
          <cell r="H68">
            <v>194</v>
          </cell>
          <cell r="I68">
            <v>2675</v>
          </cell>
          <cell r="K68">
            <v>575</v>
          </cell>
          <cell r="L68">
            <v>3563</v>
          </cell>
          <cell r="M68">
            <v>2436</v>
          </cell>
          <cell r="N68">
            <v>13658</v>
          </cell>
          <cell r="O68">
            <v>1208</v>
          </cell>
          <cell r="Q68">
            <v>14805</v>
          </cell>
          <cell r="T68">
            <v>5.0999999999999996</v>
          </cell>
          <cell r="U68">
            <v>-0.5</v>
          </cell>
          <cell r="V68">
            <v>1.5</v>
          </cell>
          <cell r="W68">
            <v>-0.3</v>
          </cell>
          <cell r="X68">
            <v>-0.8</v>
          </cell>
          <cell r="Y68">
            <v>-0.3</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F68">
            <v>5.2</v>
          </cell>
          <cell r="BG68">
            <v>-1.2</v>
          </cell>
          <cell r="BH68">
            <v>-3.5</v>
          </cell>
          <cell r="BI68">
            <v>1.9</v>
          </cell>
          <cell r="BJ68">
            <v>10.3</v>
          </cell>
          <cell r="BK68">
            <v>6.6</v>
          </cell>
          <cell r="BO68">
            <v>2565</v>
          </cell>
          <cell r="CC68">
            <v>0</v>
          </cell>
          <cell r="CD68">
            <v>0</v>
          </cell>
        </row>
        <row r="69">
          <cell r="D69">
            <v>8149</v>
          </cell>
          <cell r="E69">
            <v>2092</v>
          </cell>
          <cell r="F69">
            <v>291</v>
          </cell>
          <cell r="G69">
            <v>2383</v>
          </cell>
          <cell r="H69">
            <v>201</v>
          </cell>
          <cell r="I69">
            <v>2585</v>
          </cell>
          <cell r="K69">
            <v>603</v>
          </cell>
          <cell r="L69">
            <v>3519</v>
          </cell>
          <cell r="M69">
            <v>2451</v>
          </cell>
          <cell r="N69">
            <v>14120</v>
          </cell>
          <cell r="O69">
            <v>1284</v>
          </cell>
          <cell r="Q69">
            <v>15388</v>
          </cell>
          <cell r="T69">
            <v>6.4</v>
          </cell>
          <cell r="U69">
            <v>-4.5999999999999996</v>
          </cell>
          <cell r="V69">
            <v>1.2</v>
          </cell>
          <cell r="W69">
            <v>-4</v>
          </cell>
          <cell r="X69">
            <v>3.8</v>
          </cell>
          <cell r="Y69">
            <v>-3.4</v>
          </cell>
          <cell r="AA69">
            <v>4.8</v>
          </cell>
          <cell r="AB69">
            <v>-1.2</v>
          </cell>
          <cell r="AC69">
            <v>0.6</v>
          </cell>
          <cell r="AD69">
            <v>3.4</v>
          </cell>
          <cell r="AE69">
            <v>6.3</v>
          </cell>
          <cell r="AF69">
            <v>3.9</v>
          </cell>
          <cell r="AI69">
            <v>8161</v>
          </cell>
          <cell r="AJ69">
            <v>2191</v>
          </cell>
          <cell r="AK69">
            <v>298</v>
          </cell>
          <cell r="AL69">
            <v>2489</v>
          </cell>
          <cell r="AM69">
            <v>201</v>
          </cell>
          <cell r="AN69">
            <v>2689</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F69">
            <v>2.6</v>
          </cell>
          <cell r="BG69">
            <v>2.2999999999999998</v>
          </cell>
          <cell r="BH69">
            <v>-4.3</v>
          </cell>
          <cell r="BI69">
            <v>3.5</v>
          </cell>
          <cell r="BJ69">
            <v>2.5</v>
          </cell>
          <cell r="BK69">
            <v>3.5</v>
          </cell>
          <cell r="BO69">
            <v>1880</v>
          </cell>
          <cell r="CC69">
            <v>0</v>
          </cell>
          <cell r="CD69">
            <v>0</v>
          </cell>
        </row>
        <row r="70">
          <cell r="D70">
            <v>8822</v>
          </cell>
          <cell r="E70">
            <v>2018</v>
          </cell>
          <cell r="F70">
            <v>291</v>
          </cell>
          <cell r="G70">
            <v>2309</v>
          </cell>
          <cell r="H70">
            <v>218</v>
          </cell>
          <cell r="I70">
            <v>2527</v>
          </cell>
          <cell r="K70">
            <v>634</v>
          </cell>
          <cell r="L70">
            <v>3522</v>
          </cell>
          <cell r="M70">
            <v>2374</v>
          </cell>
          <cell r="N70">
            <v>14718</v>
          </cell>
          <cell r="O70">
            <v>1360</v>
          </cell>
          <cell r="Q70">
            <v>15987</v>
          </cell>
          <cell r="T70">
            <v>8.3000000000000007</v>
          </cell>
          <cell r="U70">
            <v>-3.5</v>
          </cell>
          <cell r="V70">
            <v>-0.1</v>
          </cell>
          <cell r="W70">
            <v>-3.1</v>
          </cell>
          <cell r="X70">
            <v>8.4</v>
          </cell>
          <cell r="Y70">
            <v>-2.2000000000000002</v>
          </cell>
          <cell r="AA70">
            <v>5.2</v>
          </cell>
          <cell r="AB70">
            <v>0.1</v>
          </cell>
          <cell r="AC70">
            <v>-3.2</v>
          </cell>
          <cell r="AD70">
            <v>4.2</v>
          </cell>
          <cell r="AE70">
            <v>5.9</v>
          </cell>
          <cell r="AF70">
            <v>3.9</v>
          </cell>
          <cell r="AI70">
            <v>8653</v>
          </cell>
          <cell r="AJ70">
            <v>1877</v>
          </cell>
          <cell r="AK70">
            <v>310</v>
          </cell>
          <cell r="AL70">
            <v>2187</v>
          </cell>
          <cell r="AM70">
            <v>215</v>
          </cell>
          <cell r="AN70">
            <v>2401</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F70">
            <v>6.6</v>
          </cell>
          <cell r="BG70">
            <v>-6.1</v>
          </cell>
          <cell r="BH70">
            <v>12.3</v>
          </cell>
          <cell r="BI70">
            <v>3.9</v>
          </cell>
          <cell r="BJ70">
            <v>4.3</v>
          </cell>
          <cell r="BK70">
            <v>1.8</v>
          </cell>
          <cell r="BO70">
            <v>1791</v>
          </cell>
          <cell r="CC70">
            <v>0</v>
          </cell>
          <cell r="CD70">
            <v>0</v>
          </cell>
        </row>
        <row r="71">
          <cell r="D71">
            <v>9557</v>
          </cell>
          <cell r="E71">
            <v>2027</v>
          </cell>
          <cell r="F71">
            <v>287</v>
          </cell>
          <cell r="G71">
            <v>2313</v>
          </cell>
          <cell r="H71">
            <v>238</v>
          </cell>
          <cell r="I71">
            <v>2552</v>
          </cell>
          <cell r="K71">
            <v>671</v>
          </cell>
          <cell r="L71">
            <v>3614</v>
          </cell>
          <cell r="M71">
            <v>2291</v>
          </cell>
          <cell r="N71">
            <v>15462</v>
          </cell>
          <cell r="O71">
            <v>1435</v>
          </cell>
          <cell r="Q71">
            <v>16685</v>
          </cell>
          <cell r="T71">
            <v>8.3000000000000007</v>
          </cell>
          <cell r="U71">
            <v>0.4</v>
          </cell>
          <cell r="V71">
            <v>-1.5</v>
          </cell>
          <cell r="W71">
            <v>0.2</v>
          </cell>
          <cell r="X71">
            <v>9.1999999999999993</v>
          </cell>
          <cell r="Y71">
            <v>1</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F71">
            <v>7.2</v>
          </cell>
          <cell r="BG71">
            <v>6.7</v>
          </cell>
          <cell r="BH71">
            <v>-17.100000000000001</v>
          </cell>
          <cell r="BI71">
            <v>5.7</v>
          </cell>
          <cell r="BJ71">
            <v>10.6</v>
          </cell>
          <cell r="BK71">
            <v>6.3</v>
          </cell>
          <cell r="BO71">
            <v>2057</v>
          </cell>
          <cell r="CC71">
            <v>0</v>
          </cell>
          <cell r="CD71">
            <v>1</v>
          </cell>
        </row>
        <row r="72">
          <cell r="D72">
            <v>10140</v>
          </cell>
          <cell r="E72">
            <v>2152</v>
          </cell>
          <cell r="F72">
            <v>291</v>
          </cell>
          <cell r="G72">
            <v>2442</v>
          </cell>
          <cell r="H72">
            <v>256</v>
          </cell>
          <cell r="I72">
            <v>2699</v>
          </cell>
          <cell r="K72">
            <v>713</v>
          </cell>
          <cell r="L72">
            <v>3833</v>
          </cell>
          <cell r="M72">
            <v>2220</v>
          </cell>
          <cell r="N72">
            <v>16192</v>
          </cell>
          <cell r="O72">
            <v>1499</v>
          </cell>
          <cell r="Q72">
            <v>17449</v>
          </cell>
          <cell r="T72">
            <v>6.1</v>
          </cell>
          <cell r="U72">
            <v>6.2</v>
          </cell>
          <cell r="V72">
            <v>1.5</v>
          </cell>
          <cell r="W72">
            <v>5.6</v>
          </cell>
          <cell r="X72">
            <v>7.4</v>
          </cell>
          <cell r="Y72">
            <v>5.8</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F72">
            <v>2.5</v>
          </cell>
          <cell r="BG72">
            <v>8.1999999999999993</v>
          </cell>
          <cell r="BH72">
            <v>2.7</v>
          </cell>
          <cell r="BI72">
            <v>5.4</v>
          </cell>
          <cell r="BJ72">
            <v>3</v>
          </cell>
          <cell r="BK72">
            <v>5.3</v>
          </cell>
          <cell r="BO72">
            <v>2662</v>
          </cell>
          <cell r="CC72">
            <v>0</v>
          </cell>
          <cell r="CD72">
            <v>0</v>
          </cell>
        </row>
        <row r="73">
          <cell r="D73">
            <v>10492</v>
          </cell>
          <cell r="E73">
            <v>2324</v>
          </cell>
          <cell r="F73">
            <v>304</v>
          </cell>
          <cell r="G73">
            <v>2627</v>
          </cell>
          <cell r="H73">
            <v>263</v>
          </cell>
          <cell r="I73">
            <v>2890</v>
          </cell>
          <cell r="K73">
            <v>757</v>
          </cell>
          <cell r="L73">
            <v>4095</v>
          </cell>
          <cell r="M73">
            <v>2218</v>
          </cell>
          <cell r="N73">
            <v>16805</v>
          </cell>
          <cell r="O73">
            <v>1552</v>
          </cell>
          <cell r="Q73">
            <v>18126</v>
          </cell>
          <cell r="T73">
            <v>3.5</v>
          </cell>
          <cell r="U73">
            <v>8</v>
          </cell>
          <cell r="V73">
            <v>4.4000000000000004</v>
          </cell>
          <cell r="W73">
            <v>7.6</v>
          </cell>
          <cell r="X73">
            <v>2.6</v>
          </cell>
          <cell r="Y73">
            <v>7.1</v>
          </cell>
          <cell r="AA73">
            <v>6.2</v>
          </cell>
          <cell r="AB73">
            <v>6.8</v>
          </cell>
          <cell r="AC73">
            <v>-0.1</v>
          </cell>
          <cell r="AD73">
            <v>3.8</v>
          </cell>
          <cell r="AE73">
            <v>3.6</v>
          </cell>
          <cell r="AF73">
            <v>3.9</v>
          </cell>
          <cell r="AI73">
            <v>10494</v>
          </cell>
          <cell r="AJ73">
            <v>2160</v>
          </cell>
          <cell r="AK73">
            <v>307</v>
          </cell>
          <cell r="AL73">
            <v>2467</v>
          </cell>
          <cell r="AM73">
            <v>263</v>
          </cell>
          <cell r="AN73">
            <v>2730</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F73">
            <v>10.199999999999999</v>
          </cell>
          <cell r="BG73">
            <v>0.7</v>
          </cell>
          <cell r="BH73">
            <v>2.2000000000000002</v>
          </cell>
          <cell r="BI73">
            <v>2.2999999999999998</v>
          </cell>
          <cell r="BJ73">
            <v>0.4</v>
          </cell>
          <cell r="BK73">
            <v>2</v>
          </cell>
          <cell r="BO73">
            <v>1840</v>
          </cell>
          <cell r="CC73">
            <v>0</v>
          </cell>
          <cell r="CD73">
            <v>0</v>
          </cell>
        </row>
        <row r="74">
          <cell r="D74">
            <v>10760</v>
          </cell>
          <cell r="E74">
            <v>2451</v>
          </cell>
          <cell r="F74">
            <v>319</v>
          </cell>
          <cell r="G74">
            <v>2770</v>
          </cell>
          <cell r="H74">
            <v>256</v>
          </cell>
          <cell r="I74">
            <v>3026</v>
          </cell>
          <cell r="K74">
            <v>803</v>
          </cell>
          <cell r="L74">
            <v>4302</v>
          </cell>
          <cell r="M74">
            <v>2290</v>
          </cell>
          <cell r="N74">
            <v>17352</v>
          </cell>
          <cell r="O74">
            <v>1631</v>
          </cell>
          <cell r="Q74">
            <v>18736</v>
          </cell>
          <cell r="T74">
            <v>2.6</v>
          </cell>
          <cell r="U74">
            <v>5.5</v>
          </cell>
          <cell r="V74">
            <v>5.2</v>
          </cell>
          <cell r="W74">
            <v>5.4</v>
          </cell>
          <cell r="X74">
            <v>-2.5</v>
          </cell>
          <cell r="Y74">
            <v>4.7</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F74">
            <v>4.3</v>
          </cell>
          <cell r="BG74">
            <v>13.8</v>
          </cell>
          <cell r="BH74">
            <v>1.2</v>
          </cell>
          <cell r="BI74">
            <v>4.5</v>
          </cell>
          <cell r="BJ74">
            <v>8.3000000000000007</v>
          </cell>
          <cell r="BK74">
            <v>4.5999999999999996</v>
          </cell>
          <cell r="BO74">
            <v>2527</v>
          </cell>
          <cell r="CC74">
            <v>0</v>
          </cell>
          <cell r="CD74">
            <v>0</v>
          </cell>
        </row>
        <row r="75">
          <cell r="D75">
            <v>11116</v>
          </cell>
          <cell r="E75">
            <v>2526</v>
          </cell>
          <cell r="F75">
            <v>335</v>
          </cell>
          <cell r="G75">
            <v>2860</v>
          </cell>
          <cell r="H75">
            <v>246</v>
          </cell>
          <cell r="I75">
            <v>3106</v>
          </cell>
          <cell r="K75">
            <v>854</v>
          </cell>
          <cell r="L75">
            <v>4457</v>
          </cell>
          <cell r="M75">
            <v>2374</v>
          </cell>
          <cell r="N75">
            <v>17948</v>
          </cell>
          <cell r="O75">
            <v>1770</v>
          </cell>
          <cell r="Q75">
            <v>19463</v>
          </cell>
          <cell r="T75">
            <v>3.3</v>
          </cell>
          <cell r="U75">
            <v>3.1</v>
          </cell>
          <cell r="V75">
            <v>4.8</v>
          </cell>
          <cell r="W75">
            <v>3.3</v>
          </cell>
          <cell r="X75">
            <v>-4.2</v>
          </cell>
          <cell r="Y75">
            <v>2.6</v>
          </cell>
          <cell r="AA75">
            <v>6.3</v>
          </cell>
          <cell r="AB75">
            <v>3.6</v>
          </cell>
          <cell r="AC75">
            <v>3.7</v>
          </cell>
          <cell r="AD75">
            <v>3.4</v>
          </cell>
          <cell r="AE75">
            <v>8.6</v>
          </cell>
          <cell r="AF75">
            <v>3.9</v>
          </cell>
          <cell r="AI75">
            <v>11119</v>
          </cell>
          <cell r="AJ75">
            <v>2464</v>
          </cell>
          <cell r="AK75">
            <v>318</v>
          </cell>
          <cell r="AL75">
            <v>2781</v>
          </cell>
          <cell r="AM75">
            <v>240</v>
          </cell>
          <cell r="AN75">
            <v>3021</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F75">
            <v>5.8</v>
          </cell>
          <cell r="BG75">
            <v>-2.7</v>
          </cell>
          <cell r="BH75">
            <v>2.9</v>
          </cell>
          <cell r="BI75">
            <v>2.2000000000000002</v>
          </cell>
          <cell r="BJ75">
            <v>6.5</v>
          </cell>
          <cell r="BK75">
            <v>3.1</v>
          </cell>
          <cell r="BO75">
            <v>2467</v>
          </cell>
          <cell r="CC75">
            <v>0</v>
          </cell>
          <cell r="CD75">
            <v>-1</v>
          </cell>
        </row>
        <row r="76">
          <cell r="D76">
            <v>11554</v>
          </cell>
          <cell r="E76">
            <v>2600</v>
          </cell>
          <cell r="F76">
            <v>355</v>
          </cell>
          <cell r="G76">
            <v>2955</v>
          </cell>
          <cell r="H76">
            <v>242</v>
          </cell>
          <cell r="I76">
            <v>3197</v>
          </cell>
          <cell r="K76">
            <v>894</v>
          </cell>
          <cell r="L76">
            <v>4613</v>
          </cell>
          <cell r="M76">
            <v>2498</v>
          </cell>
          <cell r="N76">
            <v>18665</v>
          </cell>
          <cell r="O76">
            <v>1933</v>
          </cell>
          <cell r="Q76">
            <v>20335</v>
          </cell>
          <cell r="T76">
            <v>3.9</v>
          </cell>
          <cell r="U76">
            <v>2.9</v>
          </cell>
          <cell r="V76">
            <v>6.1</v>
          </cell>
          <cell r="W76">
            <v>3.3</v>
          </cell>
          <cell r="X76">
            <v>-1.4</v>
          </cell>
          <cell r="Y76">
            <v>2.9</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F76">
            <v>5.8</v>
          </cell>
          <cell r="BG76">
            <v>6.1</v>
          </cell>
          <cell r="BH76">
            <v>5.9</v>
          </cell>
          <cell r="BI76">
            <v>5</v>
          </cell>
          <cell r="BJ76">
            <v>9.8000000000000007</v>
          </cell>
          <cell r="BK76">
            <v>4.8</v>
          </cell>
          <cell r="BO76">
            <v>3093</v>
          </cell>
          <cell r="CC76">
            <v>0</v>
          </cell>
          <cell r="CD76">
            <v>0</v>
          </cell>
        </row>
        <row r="77">
          <cell r="D77">
            <v>12026</v>
          </cell>
          <cell r="E77">
            <v>2734</v>
          </cell>
          <cell r="F77">
            <v>390</v>
          </cell>
          <cell r="G77">
            <v>3123</v>
          </cell>
          <cell r="H77">
            <v>263</v>
          </cell>
          <cell r="I77">
            <v>3386</v>
          </cell>
          <cell r="K77">
            <v>927</v>
          </cell>
          <cell r="L77">
            <v>4855</v>
          </cell>
          <cell r="M77">
            <v>2607</v>
          </cell>
          <cell r="N77">
            <v>19489</v>
          </cell>
          <cell r="O77">
            <v>2071</v>
          </cell>
          <cell r="Q77">
            <v>21265</v>
          </cell>
          <cell r="T77">
            <v>4.0999999999999996</v>
          </cell>
          <cell r="U77">
            <v>5.0999999999999996</v>
          </cell>
          <cell r="V77">
            <v>9.6999999999999993</v>
          </cell>
          <cell r="W77">
            <v>5.7</v>
          </cell>
          <cell r="X77">
            <v>8.4</v>
          </cell>
          <cell r="Y77">
            <v>5.9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F77">
            <v>5.9</v>
          </cell>
          <cell r="BG77">
            <v>3.2</v>
          </cell>
          <cell r="BH77">
            <v>6.8</v>
          </cell>
          <cell r="BI77">
            <v>3.7</v>
          </cell>
          <cell r="BJ77">
            <v>9.9</v>
          </cell>
          <cell r="BK77">
            <v>4.8</v>
          </cell>
          <cell r="BO77">
            <v>2249</v>
          </cell>
          <cell r="CC77">
            <v>0</v>
          </cell>
          <cell r="CD77">
            <v>0</v>
          </cell>
        </row>
        <row r="78">
          <cell r="D78">
            <v>12468</v>
          </cell>
          <cell r="E78">
            <v>2942</v>
          </cell>
          <cell r="F78">
            <v>424</v>
          </cell>
          <cell r="G78">
            <v>3366</v>
          </cell>
          <cell r="H78">
            <v>309</v>
          </cell>
          <cell r="I78">
            <v>3674</v>
          </cell>
          <cell r="K78">
            <v>963</v>
          </cell>
          <cell r="L78">
            <v>5196</v>
          </cell>
          <cell r="M78">
            <v>2695</v>
          </cell>
          <cell r="N78">
            <v>20359</v>
          </cell>
          <cell r="O78">
            <v>2150</v>
          </cell>
          <cell r="Q78">
            <v>22193</v>
          </cell>
          <cell r="T78">
            <v>3.7</v>
          </cell>
          <cell r="U78">
            <v>7.6</v>
          </cell>
          <cell r="V78">
            <v>8.6999999999999993</v>
          </cell>
          <cell r="W78">
            <v>7.8</v>
          </cell>
          <cell r="X78">
            <v>17.5</v>
          </cell>
          <cell r="Y78">
            <v>8.5</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F78">
            <v>-2.1</v>
          </cell>
          <cell r="BG78">
            <v>9.1</v>
          </cell>
          <cell r="BH78">
            <v>0.8</v>
          </cell>
          <cell r="BI78">
            <v>5.0999999999999996</v>
          </cell>
          <cell r="BJ78">
            <v>0.9</v>
          </cell>
          <cell r="BK78">
            <v>4.3</v>
          </cell>
          <cell r="BO78">
            <v>2930</v>
          </cell>
          <cell r="CC78">
            <v>0</v>
          </cell>
          <cell r="CD78">
            <v>0</v>
          </cell>
        </row>
        <row r="79">
          <cell r="D79">
            <v>12851</v>
          </cell>
          <cell r="E79">
            <v>3078</v>
          </cell>
          <cell r="F79">
            <v>448</v>
          </cell>
          <cell r="G79">
            <v>3526</v>
          </cell>
          <cell r="H79">
            <v>364</v>
          </cell>
          <cell r="I79">
            <v>3890</v>
          </cell>
          <cell r="K79">
            <v>1013</v>
          </cell>
          <cell r="L79">
            <v>5477</v>
          </cell>
          <cell r="M79">
            <v>2791</v>
          </cell>
          <cell r="N79">
            <v>21120</v>
          </cell>
          <cell r="O79">
            <v>2180</v>
          </cell>
          <cell r="Q79">
            <v>22989</v>
          </cell>
          <cell r="T79">
            <v>3.1</v>
          </cell>
          <cell r="U79">
            <v>4.5999999999999996</v>
          </cell>
          <cell r="V79">
            <v>5.7</v>
          </cell>
          <cell r="W79">
            <v>4.8</v>
          </cell>
          <cell r="X79">
            <v>17.899999999999999</v>
          </cell>
          <cell r="Y79">
            <v>5.9</v>
          </cell>
          <cell r="AA79">
            <v>5.2</v>
          </cell>
          <cell r="AB79">
            <v>5.4</v>
          </cell>
          <cell r="AC79">
            <v>3.6</v>
          </cell>
          <cell r="AD79">
            <v>3.7</v>
          </cell>
          <cell r="AE79">
            <v>1.4</v>
          </cell>
          <cell r="AF79">
            <v>3.6</v>
          </cell>
          <cell r="AI79">
            <v>12885</v>
          </cell>
          <cell r="AJ79">
            <v>3084</v>
          </cell>
          <cell r="AK79">
            <v>484</v>
          </cell>
          <cell r="AL79">
            <v>3568</v>
          </cell>
          <cell r="AM79">
            <v>374</v>
          </cell>
          <cell r="AN79">
            <v>3942</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F79">
            <v>10.3</v>
          </cell>
          <cell r="BG79">
            <v>6.1</v>
          </cell>
          <cell r="BH79">
            <v>1.8</v>
          </cell>
          <cell r="BI79">
            <v>3.7</v>
          </cell>
          <cell r="BJ79">
            <v>3.1</v>
          </cell>
          <cell r="BK79">
            <v>3.6</v>
          </cell>
          <cell r="BO79">
            <v>3076</v>
          </cell>
          <cell r="CC79">
            <v>0</v>
          </cell>
          <cell r="CD79">
            <v>0</v>
          </cell>
        </row>
        <row r="80">
          <cell r="D80">
            <v>13202</v>
          </cell>
          <cell r="E80">
            <v>3125</v>
          </cell>
          <cell r="F80">
            <v>456</v>
          </cell>
          <cell r="G80">
            <v>3582</v>
          </cell>
          <cell r="H80">
            <v>410</v>
          </cell>
          <cell r="I80">
            <v>3991</v>
          </cell>
          <cell r="K80">
            <v>1074</v>
          </cell>
          <cell r="L80">
            <v>5656</v>
          </cell>
          <cell r="M80">
            <v>2893</v>
          </cell>
          <cell r="N80">
            <v>21751</v>
          </cell>
          <cell r="O80">
            <v>2213</v>
          </cell>
          <cell r="Q80">
            <v>23703</v>
          </cell>
          <cell r="T80">
            <v>2.7</v>
          </cell>
          <cell r="U80">
            <v>1.5</v>
          </cell>
          <cell r="V80">
            <v>1.9</v>
          </cell>
          <cell r="W80">
            <v>1.6</v>
          </cell>
          <cell r="X80">
            <v>12.6</v>
          </cell>
          <cell r="Y80">
            <v>2.6</v>
          </cell>
          <cell r="AA80">
            <v>6</v>
          </cell>
          <cell r="AB80">
            <v>3.3</v>
          </cell>
          <cell r="AC80">
            <v>3.6</v>
          </cell>
          <cell r="AD80">
            <v>3</v>
          </cell>
          <cell r="AE80">
            <v>1.5</v>
          </cell>
          <cell r="AF80">
            <v>3.1</v>
          </cell>
          <cell r="AI80">
            <v>13165</v>
          </cell>
          <cell r="AJ80">
            <v>3130</v>
          </cell>
          <cell r="AK80">
            <v>427</v>
          </cell>
          <cell r="AL80">
            <v>3558</v>
          </cell>
          <cell r="AM80">
            <v>412</v>
          </cell>
          <cell r="AN80">
            <v>3970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F80">
            <v>5.4</v>
          </cell>
          <cell r="BG80">
            <v>1.8</v>
          </cell>
          <cell r="BH80">
            <v>7.9</v>
          </cell>
          <cell r="BI80">
            <v>2.8</v>
          </cell>
          <cell r="BJ80">
            <v>-1.2</v>
          </cell>
          <cell r="BK80">
            <v>3.2</v>
          </cell>
          <cell r="BO80">
            <v>3716</v>
          </cell>
          <cell r="CC80">
            <v>0</v>
          </cell>
          <cell r="CD80">
            <v>0</v>
          </cell>
        </row>
        <row r="81">
          <cell r="D81">
            <v>13527</v>
          </cell>
          <cell r="E81">
            <v>3131</v>
          </cell>
          <cell r="F81">
            <v>460</v>
          </cell>
          <cell r="G81">
            <v>3591</v>
          </cell>
          <cell r="H81">
            <v>432</v>
          </cell>
          <cell r="I81">
            <v>4023</v>
          </cell>
          <cell r="K81">
            <v>1133</v>
          </cell>
          <cell r="L81">
            <v>5764</v>
          </cell>
          <cell r="M81">
            <v>2966</v>
          </cell>
          <cell r="N81">
            <v>22257</v>
          </cell>
          <cell r="O81">
            <v>2272</v>
          </cell>
          <cell r="Q81">
            <v>24372</v>
          </cell>
          <cell r="T81">
            <v>2.5</v>
          </cell>
          <cell r="U81">
            <v>0.2</v>
          </cell>
          <cell r="V81">
            <v>0.8</v>
          </cell>
          <cell r="W81">
            <v>0.3</v>
          </cell>
          <cell r="X81">
            <v>5.5</v>
          </cell>
          <cell r="Y81">
            <v>0.8</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F81">
            <v>4.7</v>
          </cell>
          <cell r="BG81">
            <v>1.8</v>
          </cell>
          <cell r="BH81">
            <v>1.5</v>
          </cell>
          <cell r="BI81">
            <v>2.1</v>
          </cell>
          <cell r="BJ81">
            <v>5</v>
          </cell>
          <cell r="BK81">
            <v>2.2000000000000002</v>
          </cell>
          <cell r="BO81">
            <v>2621</v>
          </cell>
          <cell r="CC81">
            <v>0</v>
          </cell>
          <cell r="CD81">
            <v>0</v>
          </cell>
        </row>
        <row r="82">
          <cell r="D82">
            <v>13839</v>
          </cell>
          <cell r="E82">
            <v>3141</v>
          </cell>
          <cell r="F82">
            <v>472</v>
          </cell>
          <cell r="G82">
            <v>3613</v>
          </cell>
          <cell r="H82">
            <v>435</v>
          </cell>
          <cell r="I82">
            <v>4048</v>
          </cell>
          <cell r="K82">
            <v>1185</v>
          </cell>
          <cell r="L82">
            <v>5861</v>
          </cell>
          <cell r="M82">
            <v>2977</v>
          </cell>
          <cell r="N82">
            <v>22677</v>
          </cell>
          <cell r="O82">
            <v>2315</v>
          </cell>
          <cell r="Q82">
            <v>24929</v>
          </cell>
          <cell r="T82">
            <v>2.2999999999999998</v>
          </cell>
          <cell r="U82">
            <v>0.3</v>
          </cell>
          <cell r="V82">
            <v>2.8</v>
          </cell>
          <cell r="W82">
            <v>0.6</v>
          </cell>
          <cell r="X82">
            <v>0.7</v>
          </cell>
          <cell r="Y82">
            <v>0.6</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F82">
            <v>4.7</v>
          </cell>
          <cell r="BG82">
            <v>2.2000000000000002</v>
          </cell>
          <cell r="BH82">
            <v>-1.5</v>
          </cell>
          <cell r="BI82">
            <v>2.4</v>
          </cell>
          <cell r="BJ82">
            <v>2</v>
          </cell>
          <cell r="BK82">
            <v>3.4</v>
          </cell>
          <cell r="BO82">
            <v>3089</v>
          </cell>
          <cell r="CC82">
            <v>0</v>
          </cell>
          <cell r="CD82">
            <v>0</v>
          </cell>
        </row>
        <row r="83">
          <cell r="D83">
            <v>14161</v>
          </cell>
          <cell r="E83">
            <v>3163</v>
          </cell>
          <cell r="F83">
            <v>485</v>
          </cell>
          <cell r="G83">
            <v>3648</v>
          </cell>
          <cell r="H83">
            <v>433</v>
          </cell>
          <cell r="I83">
            <v>4081</v>
          </cell>
          <cell r="K83">
            <v>1247</v>
          </cell>
          <cell r="L83">
            <v>5976</v>
          </cell>
          <cell r="M83">
            <v>2979</v>
          </cell>
          <cell r="N83">
            <v>23116</v>
          </cell>
          <cell r="O83">
            <v>2314</v>
          </cell>
          <cell r="Q83">
            <v>25388</v>
          </cell>
          <cell r="T83">
            <v>2.2999999999999998</v>
          </cell>
          <cell r="U83">
            <v>0.7</v>
          </cell>
          <cell r="V83">
            <v>2.7</v>
          </cell>
          <cell r="W83">
            <v>1</v>
          </cell>
          <cell r="X83">
            <v>-0.6</v>
          </cell>
          <cell r="Y83">
            <v>0.8</v>
          </cell>
          <cell r="AA83">
            <v>5.3</v>
          </cell>
          <cell r="AB83">
            <v>2</v>
          </cell>
          <cell r="AC83">
            <v>0.1</v>
          </cell>
          <cell r="AD83">
            <v>1.9</v>
          </cell>
          <cell r="AE83">
            <v>0</v>
          </cell>
          <cell r="AF83">
            <v>1.8</v>
          </cell>
          <cell r="AI83">
            <v>14080</v>
          </cell>
          <cell r="AJ83">
            <v>3196</v>
          </cell>
          <cell r="AK83">
            <v>512</v>
          </cell>
          <cell r="AL83">
            <v>3708</v>
          </cell>
          <cell r="AM83">
            <v>427</v>
          </cell>
          <cell r="AN83">
            <v>4135</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F83">
            <v>5</v>
          </cell>
          <cell r="BG83">
            <v>2.8</v>
          </cell>
          <cell r="BH83">
            <v>1.6</v>
          </cell>
          <cell r="BI83">
            <v>1.5</v>
          </cell>
          <cell r="BJ83">
            <v>0.6</v>
          </cell>
          <cell r="BK83">
            <v>1.4</v>
          </cell>
          <cell r="BO83">
            <v>3174</v>
          </cell>
          <cell r="CC83">
            <v>0</v>
          </cell>
          <cell r="CD83">
            <v>0</v>
          </cell>
        </row>
        <row r="84">
          <cell r="D84">
            <v>14487</v>
          </cell>
          <cell r="E84">
            <v>3230</v>
          </cell>
          <cell r="F84">
            <v>494</v>
          </cell>
          <cell r="G84">
            <v>3725</v>
          </cell>
          <cell r="H84">
            <v>430</v>
          </cell>
          <cell r="I84">
            <v>4155</v>
          </cell>
          <cell r="K84">
            <v>1314</v>
          </cell>
          <cell r="L84">
            <v>6137</v>
          </cell>
          <cell r="M84">
            <v>2983</v>
          </cell>
          <cell r="N84">
            <v>23607</v>
          </cell>
          <cell r="O84">
            <v>2303</v>
          </cell>
          <cell r="Q84">
            <v>25865</v>
          </cell>
          <cell r="T84">
            <v>2.2999999999999998</v>
          </cell>
          <cell r="U84">
            <v>2.1</v>
          </cell>
          <cell r="V84">
            <v>2</v>
          </cell>
          <cell r="W84">
            <v>2.1</v>
          </cell>
          <cell r="X84">
            <v>-0.5</v>
          </cell>
          <cell r="Y84">
            <v>1.8</v>
          </cell>
          <cell r="AA84">
            <v>5.4</v>
          </cell>
          <cell r="AB84">
            <v>2.7</v>
          </cell>
          <cell r="AC84">
            <v>0.1</v>
          </cell>
          <cell r="AD84">
            <v>2.1</v>
          </cell>
          <cell r="AE84">
            <v>-0.4</v>
          </cell>
          <cell r="AF84">
            <v>1.9</v>
          </cell>
          <cell r="AI84">
            <v>14455</v>
          </cell>
          <cell r="AJ84">
            <v>3149</v>
          </cell>
          <cell r="AK84">
            <v>489</v>
          </cell>
          <cell r="AL84">
            <v>3638</v>
          </cell>
          <cell r="AM84">
            <v>431</v>
          </cell>
          <cell r="AN84">
            <v>4069</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F84">
            <v>5.7</v>
          </cell>
          <cell r="BG84">
            <v>0.4</v>
          </cell>
          <cell r="BH84">
            <v>-0.2</v>
          </cell>
          <cell r="BI84">
            <v>1.7</v>
          </cell>
          <cell r="BJ84">
            <v>-3.1</v>
          </cell>
          <cell r="BK84">
            <v>1.1000000000000001</v>
          </cell>
          <cell r="BO84">
            <v>3727</v>
          </cell>
          <cell r="CC84">
            <v>0</v>
          </cell>
          <cell r="CD84">
            <v>0</v>
          </cell>
        </row>
        <row r="85">
          <cell r="D85">
            <v>14808</v>
          </cell>
          <cell r="E85">
            <v>3352</v>
          </cell>
          <cell r="F85">
            <v>521</v>
          </cell>
          <cell r="G85">
            <v>3874</v>
          </cell>
          <cell r="H85">
            <v>430</v>
          </cell>
          <cell r="I85">
            <v>4304</v>
          </cell>
          <cell r="K85">
            <v>1376</v>
          </cell>
          <cell r="L85">
            <v>6364</v>
          </cell>
          <cell r="M85">
            <v>3066</v>
          </cell>
          <cell r="N85">
            <v>24239</v>
          </cell>
          <cell r="O85">
            <v>2343</v>
          </cell>
          <cell r="Q85">
            <v>26512</v>
          </cell>
          <cell r="T85">
            <v>2.2000000000000002</v>
          </cell>
          <cell r="U85">
            <v>3.8</v>
          </cell>
          <cell r="V85">
            <v>5.4</v>
          </cell>
          <cell r="W85">
            <v>4</v>
          </cell>
          <cell r="X85">
            <v>0</v>
          </cell>
          <cell r="Y85">
            <v>3.6</v>
          </cell>
          <cell r="AA85">
            <v>4.7</v>
          </cell>
          <cell r="AB85">
            <v>3.7</v>
          </cell>
          <cell r="AC85">
            <v>2.8</v>
          </cell>
          <cell r="AD85">
            <v>2.7</v>
          </cell>
          <cell r="AE85">
            <v>1.7</v>
          </cell>
          <cell r="AF85">
            <v>2.5</v>
          </cell>
          <cell r="AI85">
            <v>14904</v>
          </cell>
          <cell r="AJ85">
            <v>3398</v>
          </cell>
          <cell r="AK85">
            <v>494</v>
          </cell>
          <cell r="AL85">
            <v>3892</v>
          </cell>
          <cell r="AM85">
            <v>431</v>
          </cell>
          <cell r="AN85">
            <v>4323</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F85">
            <v>5.5</v>
          </cell>
          <cell r="BG85">
            <v>5.7</v>
          </cell>
          <cell r="BH85">
            <v>4</v>
          </cell>
          <cell r="BI85">
            <v>3.9</v>
          </cell>
          <cell r="BJ85">
            <v>2.2000000000000002</v>
          </cell>
          <cell r="BK85">
            <v>3.3</v>
          </cell>
          <cell r="BO85">
            <v>2895</v>
          </cell>
          <cell r="CC85">
            <v>0</v>
          </cell>
          <cell r="CD85">
            <v>0</v>
          </cell>
        </row>
        <row r="86">
          <cell r="D86">
            <v>15042</v>
          </cell>
          <cell r="E86">
            <v>3528</v>
          </cell>
          <cell r="F86">
            <v>559</v>
          </cell>
          <cell r="G86">
            <v>4087</v>
          </cell>
          <cell r="H86">
            <v>430</v>
          </cell>
          <cell r="I86">
            <v>4517</v>
          </cell>
          <cell r="K86">
            <v>1428</v>
          </cell>
          <cell r="L86">
            <v>6644</v>
          </cell>
          <cell r="M86">
            <v>3290</v>
          </cell>
          <cell r="N86">
            <v>24976</v>
          </cell>
          <cell r="O86">
            <v>2447</v>
          </cell>
          <cell r="Q86">
            <v>27314</v>
          </cell>
          <cell r="T86">
            <v>1.6</v>
          </cell>
          <cell r="U86">
            <v>5.2</v>
          </cell>
          <cell r="V86">
            <v>7.3</v>
          </cell>
          <cell r="W86">
            <v>5.5</v>
          </cell>
          <cell r="X86">
            <v>0</v>
          </cell>
          <cell r="Y86">
            <v>5</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F86">
            <v>2.7</v>
          </cell>
          <cell r="BG86">
            <v>4.2</v>
          </cell>
          <cell r="BH86">
            <v>0</v>
          </cell>
          <cell r="BI86">
            <v>1.6</v>
          </cell>
          <cell r="BJ86">
            <v>7</v>
          </cell>
          <cell r="BK86">
            <v>2.9</v>
          </cell>
          <cell r="BO86">
            <v>3443</v>
          </cell>
          <cell r="CC86">
            <v>0</v>
          </cell>
          <cell r="CD86">
            <v>0</v>
          </cell>
        </row>
        <row r="87">
          <cell r="D87">
            <v>15264</v>
          </cell>
          <cell r="E87">
            <v>3730</v>
          </cell>
          <cell r="F87">
            <v>603</v>
          </cell>
          <cell r="G87">
            <v>4333</v>
          </cell>
          <cell r="H87">
            <v>428</v>
          </cell>
          <cell r="I87">
            <v>4761</v>
          </cell>
          <cell r="K87">
            <v>1479</v>
          </cell>
          <cell r="L87">
            <v>6950</v>
          </cell>
          <cell r="M87">
            <v>3582</v>
          </cell>
          <cell r="N87">
            <v>25795</v>
          </cell>
          <cell r="O87">
            <v>2588</v>
          </cell>
          <cell r="Q87">
            <v>28238</v>
          </cell>
          <cell r="T87">
            <v>1.5</v>
          </cell>
          <cell r="U87">
            <v>5.7</v>
          </cell>
          <cell r="V87">
            <v>7.9</v>
          </cell>
          <cell r="W87">
            <v>6</v>
          </cell>
          <cell r="X87">
            <v>-0.5</v>
          </cell>
          <cell r="Y87">
            <v>5.4</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F87">
            <v>3.8</v>
          </cell>
          <cell r="BG87">
            <v>3.9</v>
          </cell>
          <cell r="BH87">
            <v>20.6</v>
          </cell>
          <cell r="BI87">
            <v>4.7</v>
          </cell>
          <cell r="BJ87">
            <v>3.2</v>
          </cell>
          <cell r="BK87">
            <v>3.4</v>
          </cell>
          <cell r="BO87">
            <v>3680</v>
          </cell>
          <cell r="CC87">
            <v>0</v>
          </cell>
          <cell r="CD87">
            <v>0</v>
          </cell>
        </row>
        <row r="88">
          <cell r="D88">
            <v>15557</v>
          </cell>
          <cell r="E88">
            <v>3892</v>
          </cell>
          <cell r="F88">
            <v>630</v>
          </cell>
          <cell r="G88">
            <v>4522</v>
          </cell>
          <cell r="H88">
            <v>425</v>
          </cell>
          <cell r="I88">
            <v>4946</v>
          </cell>
          <cell r="K88">
            <v>1540</v>
          </cell>
          <cell r="L88">
            <v>7212</v>
          </cell>
          <cell r="M88">
            <v>3853</v>
          </cell>
          <cell r="N88">
            <v>26622</v>
          </cell>
          <cell r="O88">
            <v>2706</v>
          </cell>
          <cell r="Q88">
            <v>29206</v>
          </cell>
          <cell r="T88">
            <v>1.9</v>
          </cell>
          <cell r="U88">
            <v>4.4000000000000004</v>
          </cell>
          <cell r="V88">
            <v>4.4000000000000004</v>
          </cell>
          <cell r="W88">
            <v>4.4000000000000004</v>
          </cell>
          <cell r="X88">
            <v>-0.8</v>
          </cell>
          <cell r="Y88">
            <v>3.9</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F88">
            <v>3.9</v>
          </cell>
          <cell r="BG88">
            <v>4.3</v>
          </cell>
          <cell r="BH88">
            <v>3.4</v>
          </cell>
          <cell r="BI88">
            <v>2.1</v>
          </cell>
          <cell r="BJ88">
            <v>6.6</v>
          </cell>
          <cell r="BK88">
            <v>2.7</v>
          </cell>
          <cell r="BO88">
            <v>4604</v>
          </cell>
          <cell r="CC88">
            <v>0</v>
          </cell>
          <cell r="CD88">
            <v>1</v>
          </cell>
        </row>
        <row r="89">
          <cell r="D89">
            <v>15914</v>
          </cell>
          <cell r="E89">
            <v>4028</v>
          </cell>
          <cell r="F89">
            <v>648</v>
          </cell>
          <cell r="G89">
            <v>4676</v>
          </cell>
          <cell r="H89">
            <v>417</v>
          </cell>
          <cell r="I89">
            <v>5093</v>
          </cell>
          <cell r="K89">
            <v>1610</v>
          </cell>
          <cell r="L89">
            <v>7451</v>
          </cell>
          <cell r="M89">
            <v>4065</v>
          </cell>
          <cell r="N89">
            <v>27430</v>
          </cell>
          <cell r="O89">
            <v>2818</v>
          </cell>
          <cell r="Q89">
            <v>30154</v>
          </cell>
          <cell r="T89">
            <v>2.2999999999999998</v>
          </cell>
          <cell r="U89">
            <v>3.5</v>
          </cell>
          <cell r="V89">
            <v>2.8</v>
          </cell>
          <cell r="W89">
            <v>3.4</v>
          </cell>
          <cell r="X89">
            <v>-1.7</v>
          </cell>
          <cell r="Y89">
            <v>3</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F89">
            <v>4.8</v>
          </cell>
          <cell r="BG89">
            <v>4.2</v>
          </cell>
          <cell r="BH89">
            <v>1.7</v>
          </cell>
          <cell r="BI89">
            <v>4.2</v>
          </cell>
          <cell r="BJ89">
            <v>3.9</v>
          </cell>
          <cell r="BK89">
            <v>5</v>
          </cell>
          <cell r="BO89">
            <v>3512</v>
          </cell>
          <cell r="CC89">
            <v>0</v>
          </cell>
          <cell r="CD89">
            <v>0</v>
          </cell>
        </row>
        <row r="90">
          <cell r="D90">
            <v>16297</v>
          </cell>
          <cell r="E90">
            <v>4174</v>
          </cell>
          <cell r="F90">
            <v>692</v>
          </cell>
          <cell r="G90">
            <v>4866</v>
          </cell>
          <cell r="H90">
            <v>405</v>
          </cell>
          <cell r="I90">
            <v>5271</v>
          </cell>
          <cell r="K90">
            <v>1680</v>
          </cell>
          <cell r="L90">
            <v>7728</v>
          </cell>
          <cell r="M90">
            <v>4205</v>
          </cell>
          <cell r="N90">
            <v>28230</v>
          </cell>
          <cell r="O90">
            <v>2907</v>
          </cell>
          <cell r="Q90">
            <v>31093</v>
          </cell>
          <cell r="T90">
            <v>2.4</v>
          </cell>
          <cell r="U90">
            <v>3.6</v>
          </cell>
          <cell r="V90">
            <v>6.8</v>
          </cell>
          <cell r="W90">
            <v>4.0999999999999996</v>
          </cell>
          <cell r="X90">
            <v>-3</v>
          </cell>
          <cell r="Y90">
            <v>3.5</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F90">
            <v>4.7</v>
          </cell>
          <cell r="BG90">
            <v>1</v>
          </cell>
          <cell r="BH90">
            <v>9.4</v>
          </cell>
          <cell r="BI90">
            <v>1.7</v>
          </cell>
          <cell r="BJ90">
            <v>0.8</v>
          </cell>
          <cell r="BK90">
            <v>1.5</v>
          </cell>
          <cell r="BO90">
            <v>3967</v>
          </cell>
          <cell r="CC90">
            <v>0</v>
          </cell>
          <cell r="CD90">
            <v>0</v>
          </cell>
        </row>
        <row r="91">
          <cell r="D91">
            <v>16717</v>
          </cell>
          <cell r="E91">
            <v>4361</v>
          </cell>
          <cell r="F91">
            <v>750</v>
          </cell>
          <cell r="G91">
            <v>5111</v>
          </cell>
          <cell r="H91">
            <v>390</v>
          </cell>
          <cell r="I91">
            <v>5501</v>
          </cell>
          <cell r="K91">
            <v>1738</v>
          </cell>
          <cell r="L91">
            <v>8048</v>
          </cell>
          <cell r="M91">
            <v>4342</v>
          </cell>
          <cell r="N91">
            <v>29107</v>
          </cell>
          <cell r="O91">
            <v>3035</v>
          </cell>
          <cell r="Q91">
            <v>32093</v>
          </cell>
          <cell r="T91">
            <v>2.6</v>
          </cell>
          <cell r="U91">
            <v>4.5</v>
          </cell>
          <cell r="V91">
            <v>8.5</v>
          </cell>
          <cell r="W91">
            <v>5</v>
          </cell>
          <cell r="X91">
            <v>-3.7</v>
          </cell>
          <cell r="Y91">
            <v>4.4000000000000004</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F91">
            <v>3.2</v>
          </cell>
          <cell r="BG91">
            <v>6.2</v>
          </cell>
          <cell r="BH91">
            <v>1</v>
          </cell>
          <cell r="BI91">
            <v>3.7</v>
          </cell>
          <cell r="BJ91">
            <v>8.5</v>
          </cell>
          <cell r="BK91">
            <v>3.4</v>
          </cell>
          <cell r="BO91">
            <v>4369</v>
          </cell>
          <cell r="CC91">
            <v>0</v>
          </cell>
          <cell r="CD91">
            <v>0</v>
          </cell>
        </row>
        <row r="92">
          <cell r="D92">
            <v>17196</v>
          </cell>
          <cell r="E92">
            <v>4597</v>
          </cell>
          <cell r="F92">
            <v>807</v>
          </cell>
          <cell r="G92">
            <v>5404</v>
          </cell>
          <cell r="H92">
            <v>378</v>
          </cell>
          <cell r="I92">
            <v>5782</v>
          </cell>
          <cell r="K92">
            <v>1793</v>
          </cell>
          <cell r="L92">
            <v>8415</v>
          </cell>
          <cell r="M92">
            <v>4481</v>
          </cell>
          <cell r="N92">
            <v>30093</v>
          </cell>
          <cell r="O92">
            <v>3185</v>
          </cell>
          <cell r="Q92">
            <v>33117</v>
          </cell>
          <cell r="T92">
            <v>2.9</v>
          </cell>
          <cell r="U92">
            <v>5.4</v>
          </cell>
          <cell r="V92">
            <v>7.6</v>
          </cell>
          <cell r="W92">
            <v>5.7</v>
          </cell>
          <cell r="X92">
            <v>-3.1</v>
          </cell>
          <cell r="Y92">
            <v>5.0999999999999996</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F92">
            <v>3.3</v>
          </cell>
          <cell r="BG92">
            <v>5</v>
          </cell>
          <cell r="BH92">
            <v>0.3</v>
          </cell>
          <cell r="BI92">
            <v>3.4</v>
          </cell>
          <cell r="BJ92">
            <v>-1.4</v>
          </cell>
          <cell r="BK92">
            <v>4</v>
          </cell>
          <cell r="BO92">
            <v>5410</v>
          </cell>
          <cell r="CC92">
            <v>0</v>
          </cell>
          <cell r="CD92">
            <v>0</v>
          </cell>
        </row>
        <row r="93">
          <cell r="D93">
            <v>17762</v>
          </cell>
          <cell r="E93">
            <v>4776</v>
          </cell>
          <cell r="F93">
            <v>833</v>
          </cell>
          <cell r="G93">
            <v>5609</v>
          </cell>
          <cell r="H93">
            <v>368</v>
          </cell>
          <cell r="I93">
            <v>5977</v>
          </cell>
          <cell r="K93">
            <v>1862</v>
          </cell>
          <cell r="L93">
            <v>8710</v>
          </cell>
          <cell r="M93">
            <v>4598</v>
          </cell>
          <cell r="N93">
            <v>31069</v>
          </cell>
          <cell r="O93">
            <v>3316</v>
          </cell>
          <cell r="Q93">
            <v>34095</v>
          </cell>
          <cell r="T93">
            <v>3.3</v>
          </cell>
          <cell r="U93">
            <v>3.9</v>
          </cell>
          <cell r="V93">
            <v>3.2</v>
          </cell>
          <cell r="W93">
            <v>3.8</v>
          </cell>
          <cell r="X93">
            <v>-2.5</v>
          </cell>
          <cell r="Y93">
            <v>3.4</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F93">
            <v>2.2000000000000002</v>
          </cell>
          <cell r="BG93">
            <v>1.8</v>
          </cell>
          <cell r="BH93">
            <v>6.5</v>
          </cell>
          <cell r="BI93">
            <v>3.1</v>
          </cell>
          <cell r="BJ93">
            <v>14.5</v>
          </cell>
          <cell r="BK93">
            <v>2.7</v>
          </cell>
          <cell r="BO93">
            <v>4106</v>
          </cell>
          <cell r="CC93">
            <v>0</v>
          </cell>
          <cell r="CD93">
            <v>0</v>
          </cell>
        </row>
        <row r="94">
          <cell r="D94">
            <v>18372</v>
          </cell>
          <cell r="E94">
            <v>4918</v>
          </cell>
          <cell r="F94">
            <v>829</v>
          </cell>
          <cell r="G94">
            <v>5746</v>
          </cell>
          <cell r="H94">
            <v>357</v>
          </cell>
          <cell r="I94">
            <v>6103</v>
          </cell>
          <cell r="K94">
            <v>1941</v>
          </cell>
          <cell r="L94">
            <v>8945</v>
          </cell>
          <cell r="M94">
            <v>4693</v>
          </cell>
          <cell r="N94">
            <v>32010</v>
          </cell>
          <cell r="O94">
            <v>3439</v>
          </cell>
          <cell r="Q94">
            <v>35083</v>
          </cell>
          <cell r="T94">
            <v>3.4</v>
          </cell>
          <cell r="U94">
            <v>3</v>
          </cell>
          <cell r="V94">
            <v>-0.6</v>
          </cell>
          <cell r="W94">
            <v>2.4</v>
          </cell>
          <cell r="X94">
            <v>-3</v>
          </cell>
          <cell r="Y94">
            <v>2.1</v>
          </cell>
          <cell r="AA94">
            <v>4.3</v>
          </cell>
          <cell r="AB94">
            <v>2.7</v>
          </cell>
          <cell r="AC94">
            <v>2.1</v>
          </cell>
          <cell r="AD94">
            <v>3</v>
          </cell>
          <cell r="AE94">
            <v>3.7</v>
          </cell>
          <cell r="AF94">
            <v>2.9</v>
          </cell>
          <cell r="AI94">
            <v>18351</v>
          </cell>
          <cell r="AJ94">
            <v>5014</v>
          </cell>
          <cell r="AK94">
            <v>856</v>
          </cell>
          <cell r="AL94">
            <v>5869</v>
          </cell>
          <cell r="AM94">
            <v>363</v>
          </cell>
          <cell r="AN94">
            <v>6233</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F94">
            <v>6.8</v>
          </cell>
          <cell r="BG94">
            <v>5.3</v>
          </cell>
          <cell r="BH94">
            <v>2.8</v>
          </cell>
          <cell r="BI94">
            <v>3.9</v>
          </cell>
          <cell r="BJ94">
            <v>-5.7</v>
          </cell>
          <cell r="BK94">
            <v>2.2999999999999998</v>
          </cell>
          <cell r="BO94">
            <v>4897</v>
          </cell>
          <cell r="CC94">
            <v>0</v>
          </cell>
          <cell r="CD94">
            <v>0</v>
          </cell>
        </row>
        <row r="95">
          <cell r="D95">
            <v>19065</v>
          </cell>
          <cell r="E95">
            <v>5163</v>
          </cell>
          <cell r="F95">
            <v>836</v>
          </cell>
          <cell r="G95">
            <v>5999</v>
          </cell>
          <cell r="H95">
            <v>345</v>
          </cell>
          <cell r="I95">
            <v>6344</v>
          </cell>
          <cell r="K95">
            <v>2020</v>
          </cell>
          <cell r="L95">
            <v>9296</v>
          </cell>
          <cell r="M95">
            <v>4724</v>
          </cell>
          <cell r="N95">
            <v>33085</v>
          </cell>
          <cell r="O95">
            <v>3546</v>
          </cell>
          <cell r="Q95">
            <v>36214</v>
          </cell>
          <cell r="T95">
            <v>3.8</v>
          </cell>
          <cell r="U95">
            <v>5</v>
          </cell>
          <cell r="V95">
            <v>1</v>
          </cell>
          <cell r="W95">
            <v>4.4000000000000004</v>
          </cell>
          <cell r="X95">
            <v>-3.4</v>
          </cell>
          <cell r="Y95">
            <v>3.9</v>
          </cell>
          <cell r="AA95">
            <v>4</v>
          </cell>
          <cell r="AB95">
            <v>3.9</v>
          </cell>
          <cell r="AC95">
            <v>0.7</v>
          </cell>
          <cell r="AD95">
            <v>3.4</v>
          </cell>
          <cell r="AE95">
            <v>3.1</v>
          </cell>
          <cell r="AF95">
            <v>3.2</v>
          </cell>
          <cell r="AI95">
            <v>19059</v>
          </cell>
          <cell r="AJ95">
            <v>4955</v>
          </cell>
          <cell r="AK95">
            <v>805</v>
          </cell>
          <cell r="AL95">
            <v>5760</v>
          </cell>
          <cell r="AM95">
            <v>343</v>
          </cell>
          <cell r="AN95">
            <v>6103</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F95">
            <v>3</v>
          </cell>
          <cell r="BG95">
            <v>-0.4</v>
          </cell>
          <cell r="BH95">
            <v>-4.0999999999999996</v>
          </cell>
          <cell r="BI95">
            <v>1.5</v>
          </cell>
          <cell r="BJ95">
            <v>8.1999999999999993</v>
          </cell>
          <cell r="BK95">
            <v>3.3</v>
          </cell>
          <cell r="BO95">
            <v>4933</v>
          </cell>
          <cell r="CC95">
            <v>0</v>
          </cell>
          <cell r="CD95">
            <v>0</v>
          </cell>
        </row>
        <row r="96">
          <cell r="D96">
            <v>19845</v>
          </cell>
          <cell r="E96">
            <v>5435</v>
          </cell>
          <cell r="F96">
            <v>877</v>
          </cell>
          <cell r="G96">
            <v>6313</v>
          </cell>
          <cell r="H96">
            <v>344</v>
          </cell>
          <cell r="I96">
            <v>6656</v>
          </cell>
          <cell r="K96">
            <v>2097</v>
          </cell>
          <cell r="L96">
            <v>9718</v>
          </cell>
          <cell r="M96">
            <v>4700</v>
          </cell>
          <cell r="N96">
            <v>34262</v>
          </cell>
          <cell r="O96">
            <v>3645</v>
          </cell>
          <cell r="Q96">
            <v>37410</v>
          </cell>
          <cell r="T96">
            <v>4.0999999999999996</v>
          </cell>
          <cell r="U96">
            <v>5.3</v>
          </cell>
          <cell r="V96">
            <v>4.9000000000000004</v>
          </cell>
          <cell r="W96">
            <v>5.2</v>
          </cell>
          <cell r="X96">
            <v>-0.4</v>
          </cell>
          <cell r="Y96">
            <v>4.9000000000000004</v>
          </cell>
          <cell r="AA96">
            <v>3.8</v>
          </cell>
          <cell r="AB96">
            <v>4.5</v>
          </cell>
          <cell r="AC96">
            <v>-0.5</v>
          </cell>
          <cell r="AD96">
            <v>3.6</v>
          </cell>
          <cell r="AE96">
            <v>2.8</v>
          </cell>
          <cell r="AF96">
            <v>3.3</v>
          </cell>
          <cell r="AI96">
            <v>19873</v>
          </cell>
          <cell r="AJ96">
            <v>5549</v>
          </cell>
          <cell r="AK96">
            <v>875</v>
          </cell>
          <cell r="AL96">
            <v>6424</v>
          </cell>
          <cell r="AM96">
            <v>338</v>
          </cell>
          <cell r="AN96">
            <v>6762</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F96">
            <v>3.3</v>
          </cell>
          <cell r="BG96">
            <v>8.4</v>
          </cell>
          <cell r="BH96">
            <v>4.5</v>
          </cell>
          <cell r="BI96">
            <v>5.4</v>
          </cell>
          <cell r="BJ96">
            <v>4.3</v>
          </cell>
          <cell r="BK96">
            <v>4.5999999999999996</v>
          </cell>
          <cell r="BO96">
            <v>6437</v>
          </cell>
          <cell r="CC96">
            <v>0</v>
          </cell>
          <cell r="CD96">
            <v>0</v>
          </cell>
        </row>
        <row r="97">
          <cell r="D97">
            <v>20634</v>
          </cell>
          <cell r="E97">
            <v>5691</v>
          </cell>
          <cell r="F97">
            <v>936</v>
          </cell>
          <cell r="G97">
            <v>6627</v>
          </cell>
          <cell r="H97">
            <v>355</v>
          </cell>
          <cell r="I97">
            <v>6982</v>
          </cell>
          <cell r="K97">
            <v>2179</v>
          </cell>
          <cell r="L97">
            <v>10159</v>
          </cell>
          <cell r="M97">
            <v>4715</v>
          </cell>
          <cell r="N97">
            <v>35508</v>
          </cell>
          <cell r="O97">
            <v>3754</v>
          </cell>
          <cell r="Q97">
            <v>38713</v>
          </cell>
          <cell r="T97">
            <v>4</v>
          </cell>
          <cell r="U97">
            <v>4.7</v>
          </cell>
          <cell r="V97">
            <v>6.7</v>
          </cell>
          <cell r="W97">
            <v>5</v>
          </cell>
          <cell r="X97">
            <v>3.2</v>
          </cell>
          <cell r="Y97">
            <v>4.9000000000000004</v>
          </cell>
          <cell r="AA97">
            <v>3.9</v>
          </cell>
          <cell r="AB97">
            <v>4.5</v>
          </cell>
          <cell r="AC97">
            <v>0.3</v>
          </cell>
          <cell r="AD97">
            <v>3.6</v>
          </cell>
          <cell r="AE97">
            <v>3</v>
          </cell>
          <cell r="AF97">
            <v>3.5</v>
          </cell>
          <cell r="AI97">
            <v>20576</v>
          </cell>
          <cell r="AJ97">
            <v>5808</v>
          </cell>
          <cell r="AK97">
            <v>952</v>
          </cell>
          <cell r="AL97">
            <v>6761</v>
          </cell>
          <cell r="AM97">
            <v>352</v>
          </cell>
          <cell r="AN97">
            <v>7112</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F97">
            <v>4.4000000000000004</v>
          </cell>
          <cell r="BG97">
            <v>4.9000000000000004</v>
          </cell>
          <cell r="BH97">
            <v>-1.7</v>
          </cell>
          <cell r="BI97">
            <v>3.2</v>
          </cell>
          <cell r="BJ97">
            <v>-1.9</v>
          </cell>
          <cell r="BK97">
            <v>2</v>
          </cell>
          <cell r="BO97">
            <v>5049</v>
          </cell>
          <cell r="CC97">
            <v>0</v>
          </cell>
          <cell r="CD97">
            <v>0</v>
          </cell>
        </row>
        <row r="98">
          <cell r="D98">
            <v>21347</v>
          </cell>
          <cell r="E98">
            <v>5916</v>
          </cell>
          <cell r="F98">
            <v>986</v>
          </cell>
          <cell r="G98">
            <v>6902</v>
          </cell>
          <cell r="H98">
            <v>369</v>
          </cell>
          <cell r="I98">
            <v>7270</v>
          </cell>
          <cell r="K98">
            <v>2279</v>
          </cell>
          <cell r="L98">
            <v>10582</v>
          </cell>
          <cell r="M98">
            <v>4774</v>
          </cell>
          <cell r="N98">
            <v>36702</v>
          </cell>
          <cell r="O98">
            <v>3855</v>
          </cell>
          <cell r="Q98">
            <v>40212</v>
          </cell>
          <cell r="T98">
            <v>3.5</v>
          </cell>
          <cell r="U98">
            <v>4</v>
          </cell>
          <cell r="V98">
            <v>5.3</v>
          </cell>
          <cell r="W98">
            <v>4.0999999999999996</v>
          </cell>
          <cell r="X98">
            <v>4</v>
          </cell>
          <cell r="Y98">
            <v>4.0999999999999996</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F98">
            <v>4.7</v>
          </cell>
          <cell r="BG98">
            <v>0.6</v>
          </cell>
          <cell r="BH98">
            <v>-0.8</v>
          </cell>
          <cell r="BI98">
            <v>2.6</v>
          </cell>
          <cell r="BJ98">
            <v>7.2</v>
          </cell>
          <cell r="BK98">
            <v>3.7</v>
          </cell>
          <cell r="BO98">
            <v>5552</v>
          </cell>
          <cell r="CC98">
            <v>0</v>
          </cell>
          <cell r="CD98">
            <v>0</v>
          </cell>
        </row>
        <row r="99">
          <cell r="D99">
            <v>22052</v>
          </cell>
          <cell r="E99">
            <v>6005</v>
          </cell>
          <cell r="F99">
            <v>1022</v>
          </cell>
          <cell r="G99">
            <v>7027</v>
          </cell>
          <cell r="H99">
            <v>384</v>
          </cell>
          <cell r="I99">
            <v>7411</v>
          </cell>
          <cell r="K99">
            <v>2377</v>
          </cell>
          <cell r="L99">
            <v>10856</v>
          </cell>
          <cell r="M99">
            <v>4835</v>
          </cell>
          <cell r="N99">
            <v>37743</v>
          </cell>
          <cell r="O99">
            <v>4008</v>
          </cell>
          <cell r="Q99">
            <v>41786</v>
          </cell>
          <cell r="T99">
            <v>3.3</v>
          </cell>
          <cell r="U99">
            <v>1.5</v>
          </cell>
          <cell r="V99">
            <v>3.7</v>
          </cell>
          <cell r="W99">
            <v>1.8</v>
          </cell>
          <cell r="X99">
            <v>4.0999999999999996</v>
          </cell>
          <cell r="Y99">
            <v>1.9</v>
          </cell>
          <cell r="AA99">
            <v>4.3</v>
          </cell>
          <cell r="AB99">
            <v>2.6</v>
          </cell>
          <cell r="AC99">
            <v>1.3</v>
          </cell>
          <cell r="AD99">
            <v>2.8</v>
          </cell>
          <cell r="AE99">
            <v>4</v>
          </cell>
          <cell r="AF99">
            <v>3.9</v>
          </cell>
          <cell r="AI99">
            <v>22010</v>
          </cell>
          <cell r="AJ99">
            <v>6183</v>
          </cell>
          <cell r="AK99">
            <v>1031</v>
          </cell>
          <cell r="AL99">
            <v>7214</v>
          </cell>
          <cell r="AM99">
            <v>381</v>
          </cell>
          <cell r="AN99">
            <v>7595</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F99">
            <v>3.8</v>
          </cell>
          <cell r="BG99">
            <v>6.6</v>
          </cell>
          <cell r="BH99">
            <v>5.6</v>
          </cell>
          <cell r="BI99">
            <v>4</v>
          </cell>
          <cell r="BJ99">
            <v>1</v>
          </cell>
          <cell r="BK99">
            <v>5.4</v>
          </cell>
          <cell r="BO99">
            <v>6161</v>
          </cell>
          <cell r="CC99">
            <v>0</v>
          </cell>
          <cell r="CD99">
            <v>0</v>
          </cell>
        </row>
        <row r="100">
          <cell r="D100">
            <v>22865</v>
          </cell>
          <cell r="E100">
            <v>6001</v>
          </cell>
          <cell r="F100">
            <v>1070</v>
          </cell>
          <cell r="G100">
            <v>7071</v>
          </cell>
          <cell r="H100">
            <v>416</v>
          </cell>
          <cell r="I100">
            <v>7488</v>
          </cell>
          <cell r="K100">
            <v>2464</v>
          </cell>
          <cell r="L100">
            <v>11055</v>
          </cell>
          <cell r="M100">
            <v>4916</v>
          </cell>
          <cell r="N100">
            <v>38836</v>
          </cell>
          <cell r="O100">
            <v>4176</v>
          </cell>
          <cell r="Q100">
            <v>43296</v>
          </cell>
          <cell r="T100">
            <v>3.7</v>
          </cell>
          <cell r="U100">
            <v>-0.1</v>
          </cell>
          <cell r="V100">
            <v>4.7</v>
          </cell>
          <cell r="W100">
            <v>0.6</v>
          </cell>
          <cell r="X100">
            <v>8.4</v>
          </cell>
          <cell r="Y100">
            <v>1</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F100">
            <v>4.8</v>
          </cell>
          <cell r="BG100">
            <v>0.7</v>
          </cell>
          <cell r="BH100">
            <v>-1.2</v>
          </cell>
          <cell r="BI100">
            <v>2</v>
          </cell>
          <cell r="BJ100">
            <v>6.4</v>
          </cell>
          <cell r="BK100">
            <v>2.9</v>
          </cell>
          <cell r="BO100">
            <v>6984</v>
          </cell>
          <cell r="CC100">
            <v>0</v>
          </cell>
          <cell r="CD100">
            <v>0</v>
          </cell>
        </row>
        <row r="101">
          <cell r="D101">
            <v>23894</v>
          </cell>
          <cell r="E101">
            <v>5862</v>
          </cell>
          <cell r="F101">
            <v>1120</v>
          </cell>
          <cell r="G101">
            <v>6982</v>
          </cell>
          <cell r="H101">
            <v>512</v>
          </cell>
          <cell r="I101">
            <v>7495</v>
          </cell>
          <cell r="K101">
            <v>2547</v>
          </cell>
          <cell r="L101">
            <v>11186</v>
          </cell>
          <cell r="M101">
            <v>4887</v>
          </cell>
          <cell r="N101">
            <v>39968</v>
          </cell>
          <cell r="O101">
            <v>4305</v>
          </cell>
          <cell r="Q101">
            <v>44552</v>
          </cell>
          <cell r="T101">
            <v>4.5</v>
          </cell>
          <cell r="U101">
            <v>-2.2999999999999998</v>
          </cell>
          <cell r="V101">
            <v>4.5999999999999996</v>
          </cell>
          <cell r="W101">
            <v>-1.3</v>
          </cell>
          <cell r="X101">
            <v>23.1</v>
          </cell>
          <cell r="Y101">
            <v>0.1</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F101">
            <v>2</v>
          </cell>
          <cell r="BG101">
            <v>-0.9</v>
          </cell>
          <cell r="BH101">
            <v>-0.5</v>
          </cell>
          <cell r="BI101">
            <v>2.8</v>
          </cell>
          <cell r="BJ101">
            <v>2.4</v>
          </cell>
          <cell r="BK101">
            <v>2.1</v>
          </cell>
          <cell r="BO101">
            <v>4972</v>
          </cell>
          <cell r="CC101">
            <v>0</v>
          </cell>
          <cell r="CD101">
            <v>0</v>
          </cell>
        </row>
        <row r="102">
          <cell r="D102">
            <v>24986</v>
          </cell>
          <cell r="E102">
            <v>5684</v>
          </cell>
          <cell r="F102">
            <v>1184</v>
          </cell>
          <cell r="G102">
            <v>6868</v>
          </cell>
          <cell r="H102">
            <v>689</v>
          </cell>
          <cell r="I102">
            <v>7558</v>
          </cell>
          <cell r="K102">
            <v>2628</v>
          </cell>
          <cell r="L102">
            <v>11379</v>
          </cell>
          <cell r="M102">
            <v>4694</v>
          </cell>
          <cell r="N102">
            <v>41059</v>
          </cell>
          <cell r="O102">
            <v>4435</v>
          </cell>
          <cell r="Q102">
            <v>45637</v>
          </cell>
          <cell r="T102">
            <v>4.5999999999999996</v>
          </cell>
          <cell r="U102">
            <v>-3</v>
          </cell>
          <cell r="V102">
            <v>5.7</v>
          </cell>
          <cell r="W102">
            <v>-1.6</v>
          </cell>
          <cell r="X102">
            <v>34.5</v>
          </cell>
          <cell r="Y102">
            <v>0.8</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F102">
            <v>3.7</v>
          </cell>
          <cell r="BG102">
            <v>4.3</v>
          </cell>
          <cell r="BH102">
            <v>0.1</v>
          </cell>
          <cell r="BI102">
            <v>3.6</v>
          </cell>
          <cell r="BJ102">
            <v>3</v>
          </cell>
          <cell r="BK102">
            <v>3.8</v>
          </cell>
          <cell r="BO102">
            <v>5744</v>
          </cell>
          <cell r="CC102">
            <v>0</v>
          </cell>
          <cell r="CD102">
            <v>0</v>
          </cell>
        </row>
        <row r="103">
          <cell r="D103">
            <v>25817</v>
          </cell>
          <cell r="E103">
            <v>5631</v>
          </cell>
          <cell r="F103">
            <v>1250</v>
          </cell>
          <cell r="G103">
            <v>6880</v>
          </cell>
          <cell r="H103">
            <v>900</v>
          </cell>
          <cell r="I103">
            <v>7781</v>
          </cell>
          <cell r="K103">
            <v>2715</v>
          </cell>
          <cell r="L103">
            <v>11739</v>
          </cell>
          <cell r="M103">
            <v>4425</v>
          </cell>
          <cell r="N103">
            <v>41980</v>
          </cell>
          <cell r="O103">
            <v>4588</v>
          </cell>
          <cell r="Q103">
            <v>46546</v>
          </cell>
          <cell r="T103">
            <v>3.3</v>
          </cell>
          <cell r="U103">
            <v>-0.9</v>
          </cell>
          <cell r="V103">
            <v>5.5</v>
          </cell>
          <cell r="W103">
            <v>0.2</v>
          </cell>
          <cell r="X103">
            <v>30.6</v>
          </cell>
          <cell r="Y103">
            <v>2.9</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F103">
            <v>4</v>
          </cell>
          <cell r="BG103">
            <v>1.4</v>
          </cell>
          <cell r="BH103">
            <v>-11</v>
          </cell>
          <cell r="BI103">
            <v>1.8</v>
          </cell>
          <cell r="BJ103">
            <v>2</v>
          </cell>
          <cell r="BK103">
            <v>1.2</v>
          </cell>
          <cell r="BO103">
            <v>5548</v>
          </cell>
          <cell r="CC103">
            <v>0</v>
          </cell>
          <cell r="CD103">
            <v>0</v>
          </cell>
        </row>
        <row r="104">
          <cell r="D104">
            <v>26093</v>
          </cell>
          <cell r="E104">
            <v>5759</v>
          </cell>
          <cell r="F104">
            <v>1256</v>
          </cell>
          <cell r="G104">
            <v>7015</v>
          </cell>
          <cell r="H104">
            <v>1070</v>
          </cell>
          <cell r="I104">
            <v>8084</v>
          </cell>
          <cell r="K104">
            <v>2802</v>
          </cell>
          <cell r="L104">
            <v>12177</v>
          </cell>
          <cell r="M104">
            <v>4141</v>
          </cell>
          <cell r="N104">
            <v>42411</v>
          </cell>
          <cell r="O104">
            <v>4754</v>
          </cell>
          <cell r="Q104">
            <v>47041</v>
          </cell>
          <cell r="T104">
            <v>1.1000000000000001</v>
          </cell>
          <cell r="U104">
            <v>2.2999999999999998</v>
          </cell>
          <cell r="V104">
            <v>0.5</v>
          </cell>
          <cell r="W104">
            <v>2</v>
          </cell>
          <cell r="X104">
            <v>18.8</v>
          </cell>
          <cell r="Y104">
            <v>3.9</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F104">
            <v>1.9</v>
          </cell>
          <cell r="BG104">
            <v>5.3</v>
          </cell>
          <cell r="BH104">
            <v>-4</v>
          </cell>
          <cell r="BI104">
            <v>1.3</v>
          </cell>
          <cell r="BJ104">
            <v>6.1</v>
          </cell>
          <cell r="BK104">
            <v>1.6</v>
          </cell>
          <cell r="BO104">
            <v>6524</v>
          </cell>
          <cell r="CC104">
            <v>0</v>
          </cell>
          <cell r="CD104">
            <v>0</v>
          </cell>
        </row>
        <row r="105">
          <cell r="D105">
            <v>25970</v>
          </cell>
          <cell r="E105">
            <v>6126</v>
          </cell>
          <cell r="F105">
            <v>1242</v>
          </cell>
          <cell r="G105">
            <v>7368</v>
          </cell>
          <cell r="H105">
            <v>1148</v>
          </cell>
          <cell r="I105">
            <v>8517</v>
          </cell>
          <cell r="K105">
            <v>2874</v>
          </cell>
          <cell r="L105">
            <v>12720</v>
          </cell>
          <cell r="M105">
            <v>4187</v>
          </cell>
          <cell r="N105">
            <v>42877</v>
          </cell>
          <cell r="O105">
            <v>4912</v>
          </cell>
          <cell r="Q105">
            <v>47600</v>
          </cell>
          <cell r="T105">
            <v>-0.5</v>
          </cell>
          <cell r="U105">
            <v>6.4</v>
          </cell>
          <cell r="V105">
            <v>-1.1000000000000001</v>
          </cell>
          <cell r="W105">
            <v>5</v>
          </cell>
          <cell r="X105">
            <v>7.4</v>
          </cell>
          <cell r="Y105">
            <v>5.4</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F105">
            <v>4.0999999999999996</v>
          </cell>
          <cell r="BG105">
            <v>3.1</v>
          </cell>
          <cell r="BH105">
            <v>1.2</v>
          </cell>
          <cell r="BI105">
            <v>1</v>
          </cell>
          <cell r="BJ105">
            <v>2.8</v>
          </cell>
          <cell r="BK105">
            <v>0.8</v>
          </cell>
          <cell r="BO105">
            <v>5345</v>
          </cell>
          <cell r="CC105">
            <v>0</v>
          </cell>
          <cell r="CD105">
            <v>0</v>
          </cell>
        </row>
        <row r="106">
          <cell r="D106">
            <v>25887</v>
          </cell>
          <cell r="E106">
            <v>6603</v>
          </cell>
          <cell r="F106">
            <v>1284</v>
          </cell>
          <cell r="G106">
            <v>7888</v>
          </cell>
          <cell r="H106">
            <v>1157</v>
          </cell>
          <cell r="I106">
            <v>9044</v>
          </cell>
          <cell r="K106">
            <v>2939</v>
          </cell>
          <cell r="L106">
            <v>13345</v>
          </cell>
          <cell r="M106">
            <v>4601</v>
          </cell>
          <cell r="N106">
            <v>43833</v>
          </cell>
          <cell r="O106">
            <v>5028</v>
          </cell>
          <cell r="Q106">
            <v>48732</v>
          </cell>
          <cell r="T106">
            <v>-0.3</v>
          </cell>
          <cell r="U106">
            <v>7.8</v>
          </cell>
          <cell r="V106">
            <v>3.4</v>
          </cell>
          <cell r="W106">
            <v>7</v>
          </cell>
          <cell r="X106">
            <v>0.7</v>
          </cell>
          <cell r="Y106">
            <v>6.2</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F106">
            <v>1.3</v>
          </cell>
          <cell r="BG106">
            <v>5.4</v>
          </cell>
          <cell r="BH106">
            <v>1.7</v>
          </cell>
          <cell r="BI106">
            <v>0.4</v>
          </cell>
          <cell r="BJ106">
            <v>0.7</v>
          </cell>
          <cell r="BK106">
            <v>1.2</v>
          </cell>
          <cell r="BO106">
            <v>6613</v>
          </cell>
          <cell r="CC106">
            <v>0</v>
          </cell>
          <cell r="CD106">
            <v>1</v>
          </cell>
        </row>
        <row r="107">
          <cell r="B107">
            <v>24060</v>
          </cell>
          <cell r="C107">
            <v>2169</v>
          </cell>
          <cell r="D107">
            <v>26221</v>
          </cell>
          <cell r="E107">
            <v>7128</v>
          </cell>
          <cell r="F107">
            <v>1403</v>
          </cell>
          <cell r="G107">
            <v>8531</v>
          </cell>
          <cell r="H107">
            <v>1144</v>
          </cell>
          <cell r="I107">
            <v>9675</v>
          </cell>
          <cell r="K107">
            <v>3023</v>
          </cell>
          <cell r="L107">
            <v>14089</v>
          </cell>
          <cell r="M107">
            <v>5120</v>
          </cell>
          <cell r="N107">
            <v>45430</v>
          </cell>
          <cell r="O107">
            <v>5187</v>
          </cell>
          <cell r="Q107">
            <v>50501</v>
          </cell>
          <cell r="T107">
            <v>1.3</v>
          </cell>
          <cell r="U107">
            <v>7.9</v>
          </cell>
          <cell r="V107">
            <v>9.3000000000000007</v>
          </cell>
          <cell r="W107">
            <v>8.1999999999999993</v>
          </cell>
          <cell r="X107">
            <v>-1.1000000000000001</v>
          </cell>
          <cell r="Y107">
            <v>7</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F107">
            <v>2.2000000000000002</v>
          </cell>
          <cell r="BG107">
            <v>6.5</v>
          </cell>
          <cell r="BH107">
            <v>30.3</v>
          </cell>
          <cell r="BI107">
            <v>6.8</v>
          </cell>
          <cell r="BJ107">
            <v>5.5</v>
          </cell>
          <cell r="BK107">
            <v>5.8</v>
          </cell>
          <cell r="BO107">
            <v>7217</v>
          </cell>
          <cell r="CC107">
            <v>0</v>
          </cell>
          <cell r="CD107">
            <v>0</v>
          </cell>
        </row>
        <row r="108">
          <cell r="B108">
            <v>24815</v>
          </cell>
          <cell r="C108">
            <v>2243</v>
          </cell>
          <cell r="D108">
            <v>26975</v>
          </cell>
          <cell r="E108">
            <v>7710</v>
          </cell>
          <cell r="F108">
            <v>1535</v>
          </cell>
          <cell r="G108">
            <v>9245</v>
          </cell>
          <cell r="H108">
            <v>1119</v>
          </cell>
          <cell r="I108">
            <v>10364</v>
          </cell>
          <cell r="K108">
            <v>3098</v>
          </cell>
          <cell r="L108">
            <v>14883</v>
          </cell>
          <cell r="M108">
            <v>5514</v>
          </cell>
          <cell r="N108">
            <v>47373</v>
          </cell>
          <cell r="O108">
            <v>5439</v>
          </cell>
          <cell r="Q108">
            <v>52582</v>
          </cell>
          <cell r="T108">
            <v>2.9</v>
          </cell>
          <cell r="U108">
            <v>8.1999999999999993</v>
          </cell>
          <cell r="V108">
            <v>9.4</v>
          </cell>
          <cell r="W108">
            <v>8.4</v>
          </cell>
          <cell r="X108">
            <v>-2.2000000000000002</v>
          </cell>
          <cell r="Y108">
            <v>7.1</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F108">
            <v>3.6</v>
          </cell>
          <cell r="BG108">
            <v>3.1</v>
          </cell>
          <cell r="BH108">
            <v>-3.6</v>
          </cell>
          <cell r="BI108">
            <v>2</v>
          </cell>
          <cell r="BJ108">
            <v>0.9</v>
          </cell>
          <cell r="BK108">
            <v>2.8</v>
          </cell>
          <cell r="BO108">
            <v>8303</v>
          </cell>
          <cell r="CC108">
            <v>0</v>
          </cell>
          <cell r="CD108">
            <v>0</v>
          </cell>
        </row>
        <row r="109">
          <cell r="B109">
            <v>25609</v>
          </cell>
          <cell r="C109">
            <v>2322</v>
          </cell>
          <cell r="D109">
            <v>27932</v>
          </cell>
          <cell r="E109">
            <v>8265</v>
          </cell>
          <cell r="F109">
            <v>1592</v>
          </cell>
          <cell r="G109">
            <v>9856</v>
          </cell>
          <cell r="H109">
            <v>1049</v>
          </cell>
          <cell r="I109">
            <v>10905</v>
          </cell>
          <cell r="K109">
            <v>3153</v>
          </cell>
          <cell r="L109">
            <v>15507</v>
          </cell>
          <cell r="M109">
            <v>5679</v>
          </cell>
          <cell r="N109">
            <v>49119</v>
          </cell>
          <cell r="O109">
            <v>5692</v>
          </cell>
          <cell r="Q109">
            <v>54356</v>
          </cell>
          <cell r="T109">
            <v>3.5</v>
          </cell>
          <cell r="U109">
            <v>7.2</v>
          </cell>
          <cell r="V109">
            <v>3.7</v>
          </cell>
          <cell r="W109">
            <v>6.6</v>
          </cell>
          <cell r="X109">
            <v>-6.3</v>
          </cell>
          <cell r="Y109">
            <v>5.2</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F109">
            <v>3.3</v>
          </cell>
          <cell r="BG109">
            <v>8.3000000000000007</v>
          </cell>
          <cell r="BH109">
            <v>5.7</v>
          </cell>
          <cell r="BI109">
            <v>5.0999999999999996</v>
          </cell>
          <cell r="BJ109">
            <v>10.3</v>
          </cell>
          <cell r="BK109">
            <v>4.2</v>
          </cell>
          <cell r="BO109">
            <v>7660</v>
          </cell>
          <cell r="CC109">
            <v>0</v>
          </cell>
          <cell r="CD109">
            <v>0</v>
          </cell>
        </row>
        <row r="110">
          <cell r="B110">
            <v>26410</v>
          </cell>
          <cell r="C110">
            <v>2404</v>
          </cell>
          <cell r="D110">
            <v>28814</v>
          </cell>
          <cell r="E110">
            <v>8671</v>
          </cell>
          <cell r="F110">
            <v>1628</v>
          </cell>
          <cell r="G110">
            <v>10299</v>
          </cell>
          <cell r="H110">
            <v>914</v>
          </cell>
          <cell r="I110">
            <v>11212</v>
          </cell>
          <cell r="K110">
            <v>3191</v>
          </cell>
          <cell r="L110">
            <v>15871</v>
          </cell>
          <cell r="M110">
            <v>5724</v>
          </cell>
          <cell r="N110">
            <v>50409</v>
          </cell>
          <cell r="O110">
            <v>5852</v>
          </cell>
          <cell r="Q110">
            <v>55517</v>
          </cell>
          <cell r="T110">
            <v>3.2</v>
          </cell>
          <cell r="U110">
            <v>4.9000000000000004</v>
          </cell>
          <cell r="V110">
            <v>2.2999999999999998</v>
          </cell>
          <cell r="W110">
            <v>4.5</v>
          </cell>
          <cell r="X110">
            <v>-12.9</v>
          </cell>
          <cell r="Y110">
            <v>2.8</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F110">
            <v>-2.6</v>
          </cell>
          <cell r="BG110">
            <v>-0.3</v>
          </cell>
          <cell r="BH110">
            <v>2.1</v>
          </cell>
          <cell r="BI110">
            <v>2.2000000000000002</v>
          </cell>
          <cell r="BJ110">
            <v>0.3</v>
          </cell>
          <cell r="BK110">
            <v>2.1</v>
          </cell>
          <cell r="BO110">
            <v>8486</v>
          </cell>
          <cell r="CC110">
            <v>0</v>
          </cell>
          <cell r="CD110">
            <v>0</v>
          </cell>
        </row>
        <row r="111">
          <cell r="B111">
            <v>27031</v>
          </cell>
          <cell r="C111">
            <v>2474</v>
          </cell>
          <cell r="D111">
            <v>29504</v>
          </cell>
          <cell r="E111">
            <v>8890</v>
          </cell>
          <cell r="F111">
            <v>1730</v>
          </cell>
          <cell r="G111">
            <v>10621</v>
          </cell>
          <cell r="H111">
            <v>745</v>
          </cell>
          <cell r="I111">
            <v>11366</v>
          </cell>
          <cell r="K111">
            <v>3231</v>
          </cell>
          <cell r="L111">
            <v>16081</v>
          </cell>
          <cell r="M111">
            <v>5851</v>
          </cell>
          <cell r="N111">
            <v>51436</v>
          </cell>
          <cell r="O111">
            <v>5935</v>
          </cell>
          <cell r="Q111">
            <v>56446</v>
          </cell>
          <cell r="T111">
            <v>2.4</v>
          </cell>
          <cell r="U111">
            <v>2.5</v>
          </cell>
          <cell r="V111">
            <v>6.3</v>
          </cell>
          <cell r="W111">
            <v>3.1</v>
          </cell>
          <cell r="X111">
            <v>-18.5</v>
          </cell>
          <cell r="Y111">
            <v>1.4</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F111">
            <v>4.3</v>
          </cell>
          <cell r="BG111">
            <v>1.4</v>
          </cell>
          <cell r="BH111">
            <v>0</v>
          </cell>
          <cell r="BI111">
            <v>1.8</v>
          </cell>
          <cell r="BJ111">
            <v>1.1000000000000001</v>
          </cell>
          <cell r="BK111">
            <v>1.2</v>
          </cell>
          <cell r="BO111">
            <v>8913</v>
          </cell>
          <cell r="CC111">
            <v>0</v>
          </cell>
          <cell r="CD111">
            <v>0</v>
          </cell>
        </row>
        <row r="112">
          <cell r="B112">
            <v>27462</v>
          </cell>
          <cell r="C112">
            <v>2530</v>
          </cell>
          <cell r="D112">
            <v>29992</v>
          </cell>
          <cell r="E112">
            <v>9082</v>
          </cell>
          <cell r="F112">
            <v>1836</v>
          </cell>
          <cell r="G112">
            <v>10918</v>
          </cell>
          <cell r="H112">
            <v>605</v>
          </cell>
          <cell r="I112">
            <v>11524</v>
          </cell>
          <cell r="K112">
            <v>3311</v>
          </cell>
          <cell r="L112">
            <v>16342</v>
          </cell>
          <cell r="M112">
            <v>5977</v>
          </cell>
          <cell r="N112">
            <v>52311</v>
          </cell>
          <cell r="O112">
            <v>6128</v>
          </cell>
          <cell r="Q112">
            <v>57667</v>
          </cell>
          <cell r="T112">
            <v>1.7</v>
          </cell>
          <cell r="U112">
            <v>2.2000000000000002</v>
          </cell>
          <cell r="V112">
            <v>6.1</v>
          </cell>
          <cell r="W112">
            <v>2.8</v>
          </cell>
          <cell r="X112">
            <v>-18.7</v>
          </cell>
          <cell r="Y112">
            <v>1.4</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F112">
            <v>1.8</v>
          </cell>
          <cell r="BG112">
            <v>1.9</v>
          </cell>
          <cell r="BH112">
            <v>2.6</v>
          </cell>
          <cell r="BI112">
            <v>1.8</v>
          </cell>
          <cell r="BJ112">
            <v>2.4</v>
          </cell>
          <cell r="BK112">
            <v>1.6</v>
          </cell>
          <cell r="BO112">
            <v>10085</v>
          </cell>
          <cell r="CC112">
            <v>0</v>
          </cell>
          <cell r="CD112">
            <v>0</v>
          </cell>
        </row>
        <row r="113">
          <cell r="B113">
            <v>27860</v>
          </cell>
          <cell r="C113">
            <v>2589</v>
          </cell>
          <cell r="D113">
            <v>30449</v>
          </cell>
          <cell r="E113">
            <v>9614</v>
          </cell>
          <cell r="F113">
            <v>1897</v>
          </cell>
          <cell r="G113">
            <v>11512</v>
          </cell>
          <cell r="H113">
            <v>512</v>
          </cell>
          <cell r="I113">
            <v>12024</v>
          </cell>
          <cell r="K113">
            <v>3432</v>
          </cell>
          <cell r="L113">
            <v>17002</v>
          </cell>
          <cell r="M113">
            <v>6121</v>
          </cell>
          <cell r="N113">
            <v>53572</v>
          </cell>
          <cell r="O113">
            <v>6525</v>
          </cell>
          <cell r="Q113">
            <v>59511</v>
          </cell>
          <cell r="T113">
            <v>1.5</v>
          </cell>
          <cell r="U113">
            <v>5.9</v>
          </cell>
          <cell r="V113">
            <v>3.3</v>
          </cell>
          <cell r="W113">
            <v>5.4</v>
          </cell>
          <cell r="X113">
            <v>-15.4</v>
          </cell>
          <cell r="Y113">
            <v>4.3</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F113">
            <v>2.2000000000000002</v>
          </cell>
          <cell r="BG113">
            <v>3.5</v>
          </cell>
          <cell r="BH113">
            <v>4.8</v>
          </cell>
          <cell r="BI113">
            <v>2.2000000000000002</v>
          </cell>
          <cell r="BJ113">
            <v>5.9</v>
          </cell>
          <cell r="BK113">
            <v>3.9</v>
          </cell>
          <cell r="BO113">
            <v>8576</v>
          </cell>
          <cell r="CC113">
            <v>0</v>
          </cell>
          <cell r="CD113">
            <v>0</v>
          </cell>
        </row>
        <row r="114">
          <cell r="B114">
            <v>28396</v>
          </cell>
          <cell r="C114">
            <v>2660</v>
          </cell>
          <cell r="D114">
            <v>31056</v>
          </cell>
          <cell r="E114">
            <v>10151</v>
          </cell>
          <cell r="F114">
            <v>1902</v>
          </cell>
          <cell r="G114">
            <v>12053</v>
          </cell>
          <cell r="H114">
            <v>437</v>
          </cell>
          <cell r="I114">
            <v>12490</v>
          </cell>
          <cell r="K114">
            <v>3561</v>
          </cell>
          <cell r="L114">
            <v>17651</v>
          </cell>
          <cell r="M114">
            <v>6296</v>
          </cell>
          <cell r="N114">
            <v>55003</v>
          </cell>
          <cell r="O114">
            <v>6921</v>
          </cell>
          <cell r="Q114">
            <v>61548</v>
          </cell>
          <cell r="T114">
            <v>2</v>
          </cell>
          <cell r="U114">
            <v>5.6</v>
          </cell>
          <cell r="V114">
            <v>0.2</v>
          </cell>
          <cell r="W114">
            <v>4.7</v>
          </cell>
          <cell r="X114">
            <v>-14.7</v>
          </cell>
          <cell r="Y114">
            <v>3.9</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F114">
            <v>6</v>
          </cell>
          <cell r="BG114">
            <v>3.9</v>
          </cell>
          <cell r="BH114">
            <v>0.1</v>
          </cell>
          <cell r="BI114">
            <v>2.8</v>
          </cell>
          <cell r="BJ114">
            <v>10.9</v>
          </cell>
          <cell r="BK114">
            <v>3.9</v>
          </cell>
          <cell r="BO114">
            <v>9842</v>
          </cell>
          <cell r="CC114">
            <v>0</v>
          </cell>
          <cell r="CD114">
            <v>0</v>
          </cell>
        </row>
        <row r="115">
          <cell r="B115">
            <v>29170</v>
          </cell>
          <cell r="C115">
            <v>2753</v>
          </cell>
          <cell r="D115">
            <v>31923</v>
          </cell>
          <cell r="E115">
            <v>10438</v>
          </cell>
          <cell r="F115">
            <v>1910</v>
          </cell>
          <cell r="G115">
            <v>12349</v>
          </cell>
          <cell r="H115">
            <v>362</v>
          </cell>
          <cell r="I115">
            <v>12710</v>
          </cell>
          <cell r="K115">
            <v>3695</v>
          </cell>
          <cell r="L115">
            <v>18066</v>
          </cell>
          <cell r="M115">
            <v>6490</v>
          </cell>
          <cell r="N115">
            <v>56479</v>
          </cell>
          <cell r="O115">
            <v>7141</v>
          </cell>
          <cell r="Q115">
            <v>63260</v>
          </cell>
          <cell r="T115">
            <v>2.8</v>
          </cell>
          <cell r="U115">
            <v>2.8</v>
          </cell>
          <cell r="V115">
            <v>0.4</v>
          </cell>
          <cell r="W115">
            <v>2.5</v>
          </cell>
          <cell r="X115">
            <v>-17.2</v>
          </cell>
          <cell r="Y115">
            <v>1.8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F115">
            <v>3.2</v>
          </cell>
          <cell r="BG115">
            <v>6.3</v>
          </cell>
          <cell r="BH115">
            <v>2.8</v>
          </cell>
          <cell r="BI115">
            <v>3.6</v>
          </cell>
          <cell r="BJ115">
            <v>-0.1</v>
          </cell>
          <cell r="BK115">
            <v>2.2999999999999998</v>
          </cell>
          <cell r="BO115">
            <v>11048</v>
          </cell>
          <cell r="CC115">
            <v>0</v>
          </cell>
          <cell r="CD115">
            <v>0</v>
          </cell>
        </row>
        <row r="116">
          <cell r="B116">
            <v>30045</v>
          </cell>
          <cell r="C116">
            <v>2853</v>
          </cell>
          <cell r="D116">
            <v>32898</v>
          </cell>
          <cell r="E116">
            <v>10413</v>
          </cell>
          <cell r="F116">
            <v>2039</v>
          </cell>
          <cell r="G116">
            <v>12452</v>
          </cell>
          <cell r="H116">
            <v>328</v>
          </cell>
          <cell r="I116">
            <v>12780</v>
          </cell>
          <cell r="K116">
            <v>3851</v>
          </cell>
          <cell r="L116">
            <v>18350</v>
          </cell>
          <cell r="M116">
            <v>6689</v>
          </cell>
          <cell r="N116">
            <v>57938</v>
          </cell>
          <cell r="O116">
            <v>7111</v>
          </cell>
          <cell r="Q116">
            <v>64560</v>
          </cell>
          <cell r="T116">
            <v>3.1</v>
          </cell>
          <cell r="U116">
            <v>-0.2</v>
          </cell>
          <cell r="V116">
            <v>6.7</v>
          </cell>
          <cell r="W116">
            <v>0.8</v>
          </cell>
          <cell r="X116">
            <v>-9.1999999999999993</v>
          </cell>
          <cell r="Y116">
            <v>0.5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F116">
            <v>2.7</v>
          </cell>
          <cell r="BG116">
            <v>-5.3</v>
          </cell>
          <cell r="BH116">
            <v>6.4</v>
          </cell>
          <cell r="BI116">
            <v>0.8</v>
          </cell>
          <cell r="BJ116">
            <v>-0.1</v>
          </cell>
          <cell r="BK116">
            <v>2</v>
          </cell>
          <cell r="BO116">
            <v>11039</v>
          </cell>
          <cell r="CC116">
            <v>0</v>
          </cell>
          <cell r="CD116">
            <v>1</v>
          </cell>
        </row>
        <row r="117">
          <cell r="B117">
            <v>30859</v>
          </cell>
          <cell r="C117">
            <v>2955</v>
          </cell>
          <cell r="D117">
            <v>33814</v>
          </cell>
          <cell r="E117">
            <v>10216</v>
          </cell>
          <cell r="F117">
            <v>2187</v>
          </cell>
          <cell r="G117">
            <v>12402</v>
          </cell>
          <cell r="H117">
            <v>389</v>
          </cell>
          <cell r="I117">
            <v>12791</v>
          </cell>
          <cell r="K117">
            <v>4036</v>
          </cell>
          <cell r="L117">
            <v>18600</v>
          </cell>
          <cell r="M117">
            <v>6797</v>
          </cell>
          <cell r="N117">
            <v>59211</v>
          </cell>
          <cell r="O117">
            <v>7009</v>
          </cell>
          <cell r="Q117">
            <v>65673</v>
          </cell>
          <cell r="T117">
            <v>2.8</v>
          </cell>
          <cell r="U117">
            <v>-1.9</v>
          </cell>
          <cell r="V117">
            <v>7.2</v>
          </cell>
          <cell r="W117">
            <v>-0.4</v>
          </cell>
          <cell r="X117">
            <v>18.600000000000001</v>
          </cell>
          <cell r="Y117">
            <v>0.1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F117">
            <v>5.4</v>
          </cell>
          <cell r="BG117">
            <v>6.3</v>
          </cell>
          <cell r="BH117">
            <v>-0.8</v>
          </cell>
          <cell r="BI117">
            <v>3.9</v>
          </cell>
          <cell r="BJ117">
            <v>-0.6</v>
          </cell>
          <cell r="BK117">
            <v>1.9</v>
          </cell>
          <cell r="BO117">
            <v>9443</v>
          </cell>
          <cell r="CC117">
            <v>0</v>
          </cell>
          <cell r="CD117">
            <v>0</v>
          </cell>
        </row>
        <row r="118">
          <cell r="B118">
            <v>31534</v>
          </cell>
          <cell r="C118">
            <v>3053</v>
          </cell>
          <cell r="D118">
            <v>34587</v>
          </cell>
          <cell r="E118">
            <v>10203</v>
          </cell>
          <cell r="F118">
            <v>2245</v>
          </cell>
          <cell r="G118">
            <v>12447</v>
          </cell>
          <cell r="H118">
            <v>544</v>
          </cell>
          <cell r="I118">
            <v>12991</v>
          </cell>
          <cell r="K118">
            <v>4225</v>
          </cell>
          <cell r="L118">
            <v>19043</v>
          </cell>
          <cell r="M118">
            <v>6825</v>
          </cell>
          <cell r="N118">
            <v>60455</v>
          </cell>
          <cell r="O118">
            <v>7037</v>
          </cell>
          <cell r="Q118">
            <v>66915</v>
          </cell>
          <cell r="T118">
            <v>2.2999999999999998</v>
          </cell>
          <cell r="U118">
            <v>-0.1</v>
          </cell>
          <cell r="V118">
            <v>2.7</v>
          </cell>
          <cell r="W118">
            <v>0.4</v>
          </cell>
          <cell r="X118">
            <v>39.6</v>
          </cell>
          <cell r="Y118">
            <v>1.6</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F118">
            <v>6.9</v>
          </cell>
          <cell r="BG118">
            <v>2.7</v>
          </cell>
          <cell r="BH118">
            <v>1.4</v>
          </cell>
          <cell r="BI118">
            <v>1.6</v>
          </cell>
          <cell r="BJ118">
            <v>-2.5</v>
          </cell>
          <cell r="BK118">
            <v>1.8</v>
          </cell>
          <cell r="BO118">
            <v>9938</v>
          </cell>
          <cell r="CC118">
            <v>0</v>
          </cell>
          <cell r="CD118">
            <v>0</v>
          </cell>
        </row>
        <row r="119">
          <cell r="B119">
            <v>32044</v>
          </cell>
          <cell r="C119">
            <v>3136</v>
          </cell>
          <cell r="D119">
            <v>35180</v>
          </cell>
          <cell r="E119">
            <v>10491</v>
          </cell>
          <cell r="F119">
            <v>2248</v>
          </cell>
          <cell r="G119">
            <v>12738</v>
          </cell>
          <cell r="H119">
            <v>738</v>
          </cell>
          <cell r="I119">
            <v>13476</v>
          </cell>
          <cell r="K119">
            <v>4372</v>
          </cell>
          <cell r="L119">
            <v>19730</v>
          </cell>
          <cell r="M119">
            <v>6870</v>
          </cell>
          <cell r="N119">
            <v>61780</v>
          </cell>
          <cell r="O119">
            <v>7202</v>
          </cell>
          <cell r="Q119">
            <v>68396</v>
          </cell>
          <cell r="T119">
            <v>1.7</v>
          </cell>
          <cell r="U119">
            <v>2.8</v>
          </cell>
          <cell r="V119">
            <v>0.1</v>
          </cell>
          <cell r="W119">
            <v>2.2999999999999998</v>
          </cell>
          <cell r="X119">
            <v>35.799999999999997</v>
          </cell>
          <cell r="Y119">
            <v>3.7</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F119">
            <v>1.1000000000000001</v>
          </cell>
          <cell r="BG119">
            <v>-0.3</v>
          </cell>
          <cell r="BH119">
            <v>-1.4</v>
          </cell>
          <cell r="BI119">
            <v>1.2</v>
          </cell>
          <cell r="BJ119">
            <v>5.7</v>
          </cell>
          <cell r="BK119">
            <v>1.9</v>
          </cell>
          <cell r="BO119">
            <v>10299</v>
          </cell>
          <cell r="CC119">
            <v>0</v>
          </cell>
          <cell r="CD119">
            <v>0</v>
          </cell>
        </row>
        <row r="120">
          <cell r="B120">
            <v>32518</v>
          </cell>
          <cell r="C120">
            <v>3211</v>
          </cell>
          <cell r="D120">
            <v>35729</v>
          </cell>
          <cell r="E120">
            <v>10926</v>
          </cell>
          <cell r="F120">
            <v>2279</v>
          </cell>
          <cell r="G120">
            <v>13205</v>
          </cell>
          <cell r="H120">
            <v>937</v>
          </cell>
          <cell r="I120">
            <v>14142</v>
          </cell>
          <cell r="K120">
            <v>4468</v>
          </cell>
          <cell r="L120">
            <v>20544</v>
          </cell>
          <cell r="M120">
            <v>7037</v>
          </cell>
          <cell r="N120">
            <v>63310</v>
          </cell>
          <cell r="O120">
            <v>7471</v>
          </cell>
          <cell r="Q120">
            <v>70243</v>
          </cell>
          <cell r="T120">
            <v>1.6</v>
          </cell>
          <cell r="U120">
            <v>4.0999999999999996</v>
          </cell>
          <cell r="V120">
            <v>1.4</v>
          </cell>
          <cell r="W120">
            <v>3.7</v>
          </cell>
          <cell r="X120">
            <v>27</v>
          </cell>
          <cell r="Y120">
            <v>4.9000000000000004</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F120">
            <v>3.2</v>
          </cell>
          <cell r="BG120">
            <v>8</v>
          </cell>
          <cell r="BH120">
            <v>5.4</v>
          </cell>
          <cell r="BI120">
            <v>3.9</v>
          </cell>
          <cell r="BJ120">
            <v>3</v>
          </cell>
          <cell r="BK120">
            <v>3.4</v>
          </cell>
          <cell r="BO120">
            <v>12432</v>
          </cell>
          <cell r="CC120">
            <v>0</v>
          </cell>
          <cell r="CD120">
            <v>0</v>
          </cell>
        </row>
        <row r="121">
          <cell r="B121">
            <v>33155</v>
          </cell>
          <cell r="C121">
            <v>3287</v>
          </cell>
          <cell r="D121">
            <v>36441</v>
          </cell>
          <cell r="E121">
            <v>11439</v>
          </cell>
          <cell r="F121">
            <v>2492</v>
          </cell>
          <cell r="G121">
            <v>13931</v>
          </cell>
          <cell r="H121">
            <v>1156</v>
          </cell>
          <cell r="I121">
            <v>15087</v>
          </cell>
          <cell r="K121">
            <v>4567</v>
          </cell>
          <cell r="L121">
            <v>21633</v>
          </cell>
          <cell r="M121">
            <v>7265</v>
          </cell>
          <cell r="N121">
            <v>65339</v>
          </cell>
          <cell r="O121">
            <v>7785</v>
          </cell>
          <cell r="Q121">
            <v>72457</v>
          </cell>
          <cell r="T121">
            <v>2</v>
          </cell>
          <cell r="U121">
            <v>4.7</v>
          </cell>
          <cell r="V121">
            <v>9.4</v>
          </cell>
          <cell r="W121">
            <v>5.5</v>
          </cell>
          <cell r="X121">
            <v>23.3</v>
          </cell>
          <cell r="Y121">
            <v>6.7</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F121">
            <v>2.2999999999999998</v>
          </cell>
          <cell r="BG121">
            <v>3.8</v>
          </cell>
          <cell r="BH121">
            <v>0.4</v>
          </cell>
          <cell r="BI121">
            <v>2.2000000000000002</v>
          </cell>
          <cell r="BJ121">
            <v>3.4</v>
          </cell>
          <cell r="BK121">
            <v>2.5</v>
          </cell>
          <cell r="BO121">
            <v>10311</v>
          </cell>
          <cell r="CC121">
            <v>0</v>
          </cell>
          <cell r="CD121">
            <v>0</v>
          </cell>
        </row>
        <row r="122">
          <cell r="B122">
            <v>33981</v>
          </cell>
          <cell r="C122">
            <v>3365</v>
          </cell>
          <cell r="D122">
            <v>37346</v>
          </cell>
          <cell r="E122">
            <v>11846</v>
          </cell>
          <cell r="F122">
            <v>2791</v>
          </cell>
          <cell r="G122">
            <v>14637</v>
          </cell>
          <cell r="H122">
            <v>1417</v>
          </cell>
          <cell r="I122">
            <v>16054</v>
          </cell>
          <cell r="K122">
            <v>4709</v>
          </cell>
          <cell r="L122">
            <v>22779</v>
          </cell>
          <cell r="M122">
            <v>7417</v>
          </cell>
          <cell r="N122">
            <v>67542</v>
          </cell>
          <cell r="O122">
            <v>8147</v>
          </cell>
          <cell r="Q122">
            <v>74849</v>
          </cell>
          <cell r="T122">
            <v>2.5</v>
          </cell>
          <cell r="U122">
            <v>3.6</v>
          </cell>
          <cell r="V122">
            <v>12</v>
          </cell>
          <cell r="W122">
            <v>5.0999999999999996</v>
          </cell>
          <cell r="X122">
            <v>22.5</v>
          </cell>
          <cell r="Y122">
            <v>6.4</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F122">
            <v>2</v>
          </cell>
          <cell r="BG122">
            <v>5.0999999999999996</v>
          </cell>
          <cell r="BH122">
            <v>6</v>
          </cell>
          <cell r="BI122">
            <v>3.8</v>
          </cell>
          <cell r="BJ122">
            <v>4.7</v>
          </cell>
          <cell r="BK122">
            <v>3.8</v>
          </cell>
          <cell r="BO122">
            <v>11551</v>
          </cell>
          <cell r="CC122">
            <v>0</v>
          </cell>
          <cell r="CD122">
            <v>0</v>
          </cell>
        </row>
        <row r="123">
          <cell r="B123">
            <v>34907</v>
          </cell>
          <cell r="C123">
            <v>3434</v>
          </cell>
          <cell r="D123">
            <v>38342</v>
          </cell>
          <cell r="E123">
            <v>12155</v>
          </cell>
          <cell r="F123">
            <v>3004</v>
          </cell>
          <cell r="G123">
            <v>15160</v>
          </cell>
          <cell r="H123">
            <v>1705</v>
          </cell>
          <cell r="I123">
            <v>16864</v>
          </cell>
          <cell r="K123">
            <v>4880</v>
          </cell>
          <cell r="L123">
            <v>23794</v>
          </cell>
          <cell r="M123">
            <v>7595</v>
          </cell>
          <cell r="N123">
            <v>69731</v>
          </cell>
          <cell r="O123">
            <v>8505</v>
          </cell>
          <cell r="Q123">
            <v>77361</v>
          </cell>
          <cell r="T123">
            <v>2.7</v>
          </cell>
          <cell r="U123">
            <v>2.6</v>
          </cell>
          <cell r="V123">
            <v>7.6</v>
          </cell>
          <cell r="W123">
            <v>3.6</v>
          </cell>
          <cell r="X123">
            <v>20.3</v>
          </cell>
          <cell r="Y123">
            <v>5</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F123">
            <v>4.9000000000000004</v>
          </cell>
          <cell r="BG123">
            <v>5.2</v>
          </cell>
          <cell r="BH123">
            <v>-0.4</v>
          </cell>
          <cell r="BI123">
            <v>3.6</v>
          </cell>
          <cell r="BJ123">
            <v>5.0999999999999996</v>
          </cell>
          <cell r="BK123">
            <v>3.3</v>
          </cell>
          <cell r="BO123">
            <v>12134</v>
          </cell>
          <cell r="CC123">
            <v>0</v>
          </cell>
          <cell r="CD123">
            <v>0</v>
          </cell>
        </row>
        <row r="124">
          <cell r="B124">
            <v>35805</v>
          </cell>
          <cell r="C124">
            <v>3490</v>
          </cell>
          <cell r="D124">
            <v>39295</v>
          </cell>
          <cell r="E124">
            <v>12446</v>
          </cell>
          <cell r="F124">
            <v>3140</v>
          </cell>
          <cell r="G124">
            <v>15586</v>
          </cell>
          <cell r="H124">
            <v>1967</v>
          </cell>
          <cell r="I124">
            <v>17553</v>
          </cell>
          <cell r="K124">
            <v>5056</v>
          </cell>
          <cell r="L124">
            <v>24695</v>
          </cell>
          <cell r="M124">
            <v>7852</v>
          </cell>
          <cell r="N124">
            <v>71842</v>
          </cell>
          <cell r="O124">
            <v>8759</v>
          </cell>
          <cell r="Q124">
            <v>79876</v>
          </cell>
          <cell r="T124">
            <v>2.5</v>
          </cell>
          <cell r="U124">
            <v>2.4</v>
          </cell>
          <cell r="V124">
            <v>4.5</v>
          </cell>
          <cell r="W124">
            <v>2.8</v>
          </cell>
          <cell r="X124">
            <v>15.4</v>
          </cell>
          <cell r="Y124">
            <v>4.0999999999999996</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F124">
            <v>3.5</v>
          </cell>
          <cell r="BG124">
            <v>3.7</v>
          </cell>
          <cell r="BH124">
            <v>0.9</v>
          </cell>
          <cell r="BI124">
            <v>2.4</v>
          </cell>
          <cell r="BJ124">
            <v>4</v>
          </cell>
          <cell r="BK124">
            <v>3</v>
          </cell>
          <cell r="BO124">
            <v>14086</v>
          </cell>
          <cell r="CC124">
            <v>0</v>
          </cell>
          <cell r="CD124">
            <v>0</v>
          </cell>
        </row>
        <row r="125">
          <cell r="B125">
            <v>36578</v>
          </cell>
          <cell r="C125">
            <v>3527</v>
          </cell>
          <cell r="D125">
            <v>40105</v>
          </cell>
          <cell r="E125">
            <v>12761</v>
          </cell>
          <cell r="F125">
            <v>3193</v>
          </cell>
          <cell r="G125">
            <v>15954</v>
          </cell>
          <cell r="H125">
            <v>2215</v>
          </cell>
          <cell r="I125">
            <v>18170</v>
          </cell>
          <cell r="K125">
            <v>5209</v>
          </cell>
          <cell r="L125">
            <v>25501</v>
          </cell>
          <cell r="M125">
            <v>8239</v>
          </cell>
          <cell r="N125">
            <v>73845</v>
          </cell>
          <cell r="O125">
            <v>8937</v>
          </cell>
          <cell r="Q125">
            <v>82319</v>
          </cell>
          <cell r="T125">
            <v>2.1</v>
          </cell>
          <cell r="U125">
            <v>2.5</v>
          </cell>
          <cell r="V125">
            <v>1.7</v>
          </cell>
          <cell r="W125">
            <v>2.4</v>
          </cell>
          <cell r="X125">
            <v>12.6</v>
          </cell>
          <cell r="Y125">
            <v>3.5</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F125">
            <v>2.9</v>
          </cell>
          <cell r="BG125">
            <v>2.5</v>
          </cell>
          <cell r="BH125">
            <v>12.2</v>
          </cell>
          <cell r="BI125">
            <v>3.2</v>
          </cell>
          <cell r="BJ125">
            <v>-0.8</v>
          </cell>
          <cell r="BK125">
            <v>3.6</v>
          </cell>
          <cell r="BO125">
            <v>11452</v>
          </cell>
          <cell r="CC125">
            <v>0</v>
          </cell>
          <cell r="CD125">
            <v>-1</v>
          </cell>
        </row>
        <row r="126">
          <cell r="B126">
            <v>37426</v>
          </cell>
          <cell r="C126">
            <v>3561</v>
          </cell>
          <cell r="D126">
            <v>40988</v>
          </cell>
          <cell r="E126">
            <v>13051</v>
          </cell>
          <cell r="F126">
            <v>3246</v>
          </cell>
          <cell r="G126">
            <v>16297</v>
          </cell>
          <cell r="H126">
            <v>2491</v>
          </cell>
          <cell r="I126">
            <v>18788</v>
          </cell>
          <cell r="K126">
            <v>5361</v>
          </cell>
          <cell r="L126">
            <v>26308</v>
          </cell>
          <cell r="M126">
            <v>8670</v>
          </cell>
          <cell r="N126">
            <v>75967</v>
          </cell>
          <cell r="O126">
            <v>9142</v>
          </cell>
          <cell r="Q126">
            <v>84861</v>
          </cell>
          <cell r="T126">
            <v>2.2000000000000002</v>
          </cell>
          <cell r="U126">
            <v>2.2999999999999998</v>
          </cell>
          <cell r="V126">
            <v>1.6</v>
          </cell>
          <cell r="W126">
            <v>2.1</v>
          </cell>
          <cell r="X126">
            <v>12.4</v>
          </cell>
          <cell r="Y126">
            <v>3.4</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F126">
            <v>2.5</v>
          </cell>
          <cell r="BG126">
            <v>3.4</v>
          </cell>
          <cell r="BH126">
            <v>-1.8</v>
          </cell>
          <cell r="BI126">
            <v>2.6</v>
          </cell>
          <cell r="BJ126">
            <v>4.0999999999999996</v>
          </cell>
          <cell r="BK126">
            <v>2.4</v>
          </cell>
          <cell r="BO126">
            <v>12558</v>
          </cell>
          <cell r="CC126">
            <v>0</v>
          </cell>
          <cell r="CD126">
            <v>0</v>
          </cell>
        </row>
        <row r="127">
          <cell r="B127">
            <v>38578</v>
          </cell>
          <cell r="C127">
            <v>3603</v>
          </cell>
          <cell r="D127">
            <v>42181</v>
          </cell>
          <cell r="E127">
            <v>13275</v>
          </cell>
          <cell r="F127">
            <v>3292</v>
          </cell>
          <cell r="G127">
            <v>16567</v>
          </cell>
          <cell r="H127">
            <v>2783</v>
          </cell>
          <cell r="I127">
            <v>19349</v>
          </cell>
          <cell r="K127">
            <v>5561</v>
          </cell>
          <cell r="L127">
            <v>27103</v>
          </cell>
          <cell r="M127">
            <v>9060</v>
          </cell>
          <cell r="N127">
            <v>78347</v>
          </cell>
          <cell r="O127">
            <v>9423</v>
          </cell>
          <cell r="Q127">
            <v>87478</v>
          </cell>
          <cell r="T127">
            <v>2.9</v>
          </cell>
          <cell r="U127">
            <v>1.7</v>
          </cell>
          <cell r="V127">
            <v>1.4</v>
          </cell>
          <cell r="W127">
            <v>1.7</v>
          </cell>
          <cell r="X127">
            <v>11.7</v>
          </cell>
          <cell r="Y127">
            <v>3</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F127">
            <v>3.9</v>
          </cell>
          <cell r="BG127">
            <v>4.0999999999999996</v>
          </cell>
          <cell r="BH127">
            <v>10.3</v>
          </cell>
          <cell r="BI127">
            <v>3.3</v>
          </cell>
          <cell r="BJ127">
            <v>3</v>
          </cell>
          <cell r="BK127">
            <v>3.5</v>
          </cell>
          <cell r="BO127">
            <v>13682</v>
          </cell>
          <cell r="CC127">
            <v>0</v>
          </cell>
          <cell r="CD127">
            <v>0</v>
          </cell>
        </row>
        <row r="128">
          <cell r="B128">
            <v>40005</v>
          </cell>
          <cell r="C128">
            <v>3662</v>
          </cell>
          <cell r="D128">
            <v>43667</v>
          </cell>
          <cell r="E128">
            <v>13562</v>
          </cell>
          <cell r="F128">
            <v>3348</v>
          </cell>
          <cell r="G128">
            <v>16909</v>
          </cell>
          <cell r="H128">
            <v>3003</v>
          </cell>
          <cell r="I128">
            <v>19913</v>
          </cell>
          <cell r="K128">
            <v>5869</v>
          </cell>
          <cell r="L128">
            <v>28012</v>
          </cell>
          <cell r="M128">
            <v>9468</v>
          </cell>
          <cell r="N128">
            <v>81148</v>
          </cell>
          <cell r="O128">
            <v>9739</v>
          </cell>
          <cell r="Q128">
            <v>90342</v>
          </cell>
          <cell r="T128">
            <v>3.5</v>
          </cell>
          <cell r="U128">
            <v>2.2000000000000002</v>
          </cell>
          <cell r="V128">
            <v>1.7</v>
          </cell>
          <cell r="W128">
            <v>2.1</v>
          </cell>
          <cell r="X128">
            <v>7.9</v>
          </cell>
          <cell r="Y128">
            <v>2.9</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F128">
            <v>5.2</v>
          </cell>
          <cell r="BG128">
            <v>1.8</v>
          </cell>
          <cell r="BH128">
            <v>-0.2</v>
          </cell>
          <cell r="BI128">
            <v>3.2</v>
          </cell>
          <cell r="BJ128">
            <v>3.1</v>
          </cell>
          <cell r="BK128">
            <v>3.2</v>
          </cell>
          <cell r="BO128">
            <v>14874</v>
          </cell>
          <cell r="CC128">
            <v>0</v>
          </cell>
          <cell r="CD128">
            <v>0</v>
          </cell>
        </row>
        <row r="129">
          <cell r="B129">
            <v>41556</v>
          </cell>
          <cell r="C129">
            <v>3742</v>
          </cell>
          <cell r="D129">
            <v>45299</v>
          </cell>
          <cell r="E129">
            <v>14025</v>
          </cell>
          <cell r="F129">
            <v>3468</v>
          </cell>
          <cell r="G129">
            <v>17493</v>
          </cell>
          <cell r="H129">
            <v>3019</v>
          </cell>
          <cell r="I129">
            <v>20512</v>
          </cell>
          <cell r="K129">
            <v>6181</v>
          </cell>
          <cell r="L129">
            <v>28974</v>
          </cell>
          <cell r="M129">
            <v>9834</v>
          </cell>
          <cell r="N129">
            <v>84106</v>
          </cell>
          <cell r="O129">
            <v>10029</v>
          </cell>
          <cell r="Q129">
            <v>93380</v>
          </cell>
          <cell r="T129">
            <v>3.7</v>
          </cell>
          <cell r="U129">
            <v>3.4</v>
          </cell>
          <cell r="V129">
            <v>3.6</v>
          </cell>
          <cell r="W129">
            <v>3.5</v>
          </cell>
          <cell r="X129">
            <v>0.5</v>
          </cell>
          <cell r="Y129">
            <v>3</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F129">
            <v>5.5</v>
          </cell>
          <cell r="BG129">
            <v>3.5</v>
          </cell>
          <cell r="BH129">
            <v>7.5</v>
          </cell>
          <cell r="BI129">
            <v>3.9</v>
          </cell>
          <cell r="BJ129">
            <v>2.8</v>
          </cell>
          <cell r="BK129">
            <v>2.9</v>
          </cell>
          <cell r="BO129">
            <v>12726</v>
          </cell>
          <cell r="CC129">
            <v>0</v>
          </cell>
          <cell r="CD129">
            <v>0</v>
          </cell>
        </row>
        <row r="130">
          <cell r="B130">
            <v>42955</v>
          </cell>
          <cell r="C130">
            <v>3829</v>
          </cell>
          <cell r="D130">
            <v>46784</v>
          </cell>
          <cell r="E130">
            <v>14651</v>
          </cell>
          <cell r="F130">
            <v>3610</v>
          </cell>
          <cell r="G130">
            <v>18261</v>
          </cell>
          <cell r="H130">
            <v>2812</v>
          </cell>
          <cell r="I130">
            <v>21073</v>
          </cell>
          <cell r="K130">
            <v>6418</v>
          </cell>
          <cell r="L130">
            <v>29835</v>
          </cell>
          <cell r="M130">
            <v>10032</v>
          </cell>
          <cell r="N130">
            <v>86650</v>
          </cell>
          <cell r="O130">
            <v>10240</v>
          </cell>
          <cell r="Q130">
            <v>96174</v>
          </cell>
          <cell r="T130">
            <v>3.3</v>
          </cell>
          <cell r="U130">
            <v>4.5</v>
          </cell>
          <cell r="V130">
            <v>4.0999999999999996</v>
          </cell>
          <cell r="W130">
            <v>4.4000000000000004</v>
          </cell>
          <cell r="X130">
            <v>-6.8</v>
          </cell>
          <cell r="Y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F130">
            <v>7</v>
          </cell>
          <cell r="BG130">
            <v>5.0999999999999996</v>
          </cell>
          <cell r="BH130">
            <v>1.8</v>
          </cell>
          <cell r="BI130">
            <v>3.6</v>
          </cell>
          <cell r="BJ130">
            <v>2.9</v>
          </cell>
          <cell r="BK130">
            <v>3.9</v>
          </cell>
          <cell r="BO130">
            <v>14088</v>
          </cell>
          <cell r="CC130">
            <v>0</v>
          </cell>
          <cell r="CD130">
            <v>0</v>
          </cell>
        </row>
        <row r="131">
          <cell r="B131">
            <v>44109</v>
          </cell>
          <cell r="C131">
            <v>3908</v>
          </cell>
          <cell r="D131">
            <v>48017</v>
          </cell>
          <cell r="E131">
            <v>15209</v>
          </cell>
          <cell r="F131">
            <v>3724</v>
          </cell>
          <cell r="G131">
            <v>18933</v>
          </cell>
          <cell r="H131">
            <v>2516</v>
          </cell>
          <cell r="I131">
            <v>21449</v>
          </cell>
          <cell r="K131">
            <v>6605</v>
          </cell>
          <cell r="L131">
            <v>30465</v>
          </cell>
          <cell r="M131">
            <v>10117</v>
          </cell>
          <cell r="N131">
            <v>88599</v>
          </cell>
          <cell r="O131">
            <v>10424</v>
          </cell>
          <cell r="Q131">
            <v>98497</v>
          </cell>
          <cell r="T131">
            <v>2.6</v>
          </cell>
          <cell r="U131">
            <v>3.8</v>
          </cell>
          <cell r="V131">
            <v>3.2</v>
          </cell>
          <cell r="W131">
            <v>3.7</v>
          </cell>
          <cell r="X131">
            <v>-10.5</v>
          </cell>
          <cell r="Y131">
            <v>1.8</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F131">
            <v>-2.6</v>
          </cell>
          <cell r="BG131">
            <v>-0.1</v>
          </cell>
          <cell r="BH131">
            <v>-1.7</v>
          </cell>
          <cell r="BI131">
            <v>1.3</v>
          </cell>
          <cell r="BJ131">
            <v>1.5</v>
          </cell>
          <cell r="BK131">
            <v>1.9</v>
          </cell>
          <cell r="BO131">
            <v>15486</v>
          </cell>
          <cell r="CC131">
            <v>0</v>
          </cell>
          <cell r="CD131">
            <v>0</v>
          </cell>
        </row>
        <row r="132">
          <cell r="B132">
            <v>45272</v>
          </cell>
          <cell r="C132">
            <v>4008</v>
          </cell>
          <cell r="D132">
            <v>49279</v>
          </cell>
          <cell r="E132">
            <v>15561</v>
          </cell>
          <cell r="F132">
            <v>3675</v>
          </cell>
          <cell r="G132">
            <v>19236</v>
          </cell>
          <cell r="H132">
            <v>2279</v>
          </cell>
          <cell r="I132">
            <v>21515</v>
          </cell>
          <cell r="K132">
            <v>6808</v>
          </cell>
          <cell r="L132">
            <v>30799</v>
          </cell>
          <cell r="M132">
            <v>10154</v>
          </cell>
          <cell r="N132">
            <v>90232</v>
          </cell>
          <cell r="O132">
            <v>10604</v>
          </cell>
          <cell r="Q132">
            <v>100504</v>
          </cell>
          <cell r="T132">
            <v>2.6</v>
          </cell>
          <cell r="U132">
            <v>2.2999999999999998</v>
          </cell>
          <cell r="V132">
            <v>-1.3</v>
          </cell>
          <cell r="W132">
            <v>1.6</v>
          </cell>
          <cell r="X132">
            <v>-9.4</v>
          </cell>
          <cell r="Y132">
            <v>0.3</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F132">
            <v>6.7</v>
          </cell>
          <cell r="BG132">
            <v>1.7</v>
          </cell>
          <cell r="BH132">
            <v>2.7</v>
          </cell>
          <cell r="BI132">
            <v>2</v>
          </cell>
          <cell r="BJ132">
            <v>-0.3</v>
          </cell>
          <cell r="BK132">
            <v>1.8</v>
          </cell>
          <cell r="BO132">
            <v>17060</v>
          </cell>
          <cell r="CC132">
            <v>0</v>
          </cell>
          <cell r="CD132">
            <v>0</v>
          </cell>
        </row>
        <row r="133">
          <cell r="B133">
            <v>46437</v>
          </cell>
          <cell r="C133">
            <v>4126</v>
          </cell>
          <cell r="D133">
            <v>50563</v>
          </cell>
          <cell r="E133">
            <v>15572</v>
          </cell>
          <cell r="F133">
            <v>3545</v>
          </cell>
          <cell r="G133">
            <v>19117</v>
          </cell>
          <cell r="H133">
            <v>2175</v>
          </cell>
          <cell r="I133">
            <v>21292</v>
          </cell>
          <cell r="K133">
            <v>7039</v>
          </cell>
          <cell r="L133">
            <v>30863</v>
          </cell>
          <cell r="M133">
            <v>10159</v>
          </cell>
          <cell r="N133">
            <v>91583</v>
          </cell>
          <cell r="O133">
            <v>10735</v>
          </cell>
          <cell r="Q133">
            <v>102109</v>
          </cell>
          <cell r="T133">
            <v>2.6</v>
          </cell>
          <cell r="U133">
            <v>0.1</v>
          </cell>
          <cell r="V133">
            <v>-3.5</v>
          </cell>
          <cell r="W133">
            <v>-0.6</v>
          </cell>
          <cell r="X133">
            <v>-4.5999999999999996</v>
          </cell>
          <cell r="Y133">
            <v>-1</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F133">
            <v>3.3</v>
          </cell>
          <cell r="BG133">
            <v>1.2</v>
          </cell>
          <cell r="BH133">
            <v>-1.1000000000000001</v>
          </cell>
          <cell r="BI133">
            <v>1.9</v>
          </cell>
          <cell r="BJ133">
            <v>5.2</v>
          </cell>
          <cell r="BK133">
            <v>1.8</v>
          </cell>
          <cell r="BO133">
            <v>14265</v>
          </cell>
          <cell r="CC133">
            <v>0</v>
          </cell>
          <cell r="CD133">
            <v>0</v>
          </cell>
        </row>
        <row r="134">
          <cell r="B134">
            <v>47362</v>
          </cell>
          <cell r="C134">
            <v>4245</v>
          </cell>
          <cell r="D134">
            <v>51608</v>
          </cell>
          <cell r="E134">
            <v>15424</v>
          </cell>
          <cell r="F134">
            <v>3592</v>
          </cell>
          <cell r="G134">
            <v>19016</v>
          </cell>
          <cell r="H134">
            <v>2157</v>
          </cell>
          <cell r="I134">
            <v>21172</v>
          </cell>
          <cell r="K134">
            <v>7239</v>
          </cell>
          <cell r="L134">
            <v>30998</v>
          </cell>
          <cell r="M134">
            <v>10274</v>
          </cell>
          <cell r="N134">
            <v>92956</v>
          </cell>
          <cell r="O134">
            <v>10743</v>
          </cell>
          <cell r="Q134">
            <v>103372</v>
          </cell>
          <cell r="T134">
            <v>2.1</v>
          </cell>
          <cell r="U134">
            <v>-1</v>
          </cell>
          <cell r="V134">
            <v>1.3</v>
          </cell>
          <cell r="W134">
            <v>-0.5</v>
          </cell>
          <cell r="X134">
            <v>-0.8</v>
          </cell>
          <cell r="Y134">
            <v>-0.6</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F134">
            <v>2.2999999999999998</v>
          </cell>
          <cell r="BG134">
            <v>-0.6</v>
          </cell>
          <cell r="BH134">
            <v>2.2000000000000002</v>
          </cell>
          <cell r="BI134">
            <v>1.4</v>
          </cell>
          <cell r="BJ134">
            <v>-2.2999999999999998</v>
          </cell>
          <cell r="BK134">
            <v>1.9</v>
          </cell>
          <cell r="BO134">
            <v>15178</v>
          </cell>
          <cell r="CC134">
            <v>0</v>
          </cell>
          <cell r="CD134">
            <v>0</v>
          </cell>
        </row>
        <row r="135">
          <cell r="B135">
            <v>47796</v>
          </cell>
          <cell r="C135">
            <v>4333</v>
          </cell>
          <cell r="D135">
            <v>52129</v>
          </cell>
          <cell r="E135">
            <v>15401</v>
          </cell>
          <cell r="F135">
            <v>3788</v>
          </cell>
          <cell r="G135">
            <v>19189</v>
          </cell>
          <cell r="H135">
            <v>2152</v>
          </cell>
          <cell r="I135">
            <v>21341</v>
          </cell>
          <cell r="K135">
            <v>7336</v>
          </cell>
          <cell r="L135">
            <v>31317</v>
          </cell>
          <cell r="M135">
            <v>10233</v>
          </cell>
          <cell r="N135">
            <v>93673</v>
          </cell>
          <cell r="O135">
            <v>10693</v>
          </cell>
          <cell r="Q135">
            <v>103931</v>
          </cell>
          <cell r="T135">
            <v>1</v>
          </cell>
          <cell r="U135">
            <v>-0.1</v>
          </cell>
          <cell r="V135">
            <v>5.5</v>
          </cell>
          <cell r="W135">
            <v>0.9</v>
          </cell>
          <cell r="X135">
            <v>-0.2</v>
          </cell>
          <cell r="Y135">
            <v>0.8</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F135">
            <v>1.3</v>
          </cell>
          <cell r="BG135">
            <v>-0.4</v>
          </cell>
          <cell r="BH135">
            <v>-3.9</v>
          </cell>
          <cell r="BI135">
            <v>-0.2</v>
          </cell>
          <cell r="BJ135">
            <v>-0.5</v>
          </cell>
          <cell r="BK135">
            <v>-0.7</v>
          </cell>
          <cell r="BO135">
            <v>14919</v>
          </cell>
          <cell r="CC135">
            <v>0</v>
          </cell>
          <cell r="CD135">
            <v>0</v>
          </cell>
        </row>
        <row r="136">
          <cell r="B136">
            <v>47697</v>
          </cell>
          <cell r="C136">
            <v>4366</v>
          </cell>
          <cell r="D136">
            <v>52063</v>
          </cell>
          <cell r="E136">
            <v>15320</v>
          </cell>
          <cell r="F136">
            <v>4014</v>
          </cell>
          <cell r="G136">
            <v>19334</v>
          </cell>
          <cell r="H136">
            <v>2169</v>
          </cell>
          <cell r="I136">
            <v>21503</v>
          </cell>
          <cell r="K136">
            <v>7403</v>
          </cell>
          <cell r="L136">
            <v>31596</v>
          </cell>
          <cell r="M136">
            <v>10152</v>
          </cell>
          <cell r="N136">
            <v>93427</v>
          </cell>
          <cell r="O136">
            <v>10705</v>
          </cell>
          <cell r="Q136">
            <v>103800</v>
          </cell>
          <cell r="T136">
            <v>-0.1</v>
          </cell>
          <cell r="U136">
            <v>-0.5</v>
          </cell>
          <cell r="V136">
            <v>6</v>
          </cell>
          <cell r="W136">
            <v>0.8</v>
          </cell>
          <cell r="X136">
            <v>0.8</v>
          </cell>
          <cell r="Y136">
            <v>0.8</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F136">
            <v>1.3</v>
          </cell>
          <cell r="BG136">
            <v>4.7</v>
          </cell>
          <cell r="BH136">
            <v>8.6999999999999993</v>
          </cell>
          <cell r="BI136">
            <v>2.2999999999999998</v>
          </cell>
          <cell r="BJ136">
            <v>-0.5</v>
          </cell>
          <cell r="BK136">
            <v>1.2</v>
          </cell>
          <cell r="BO136">
            <v>17487</v>
          </cell>
          <cell r="CC136">
            <v>0</v>
          </cell>
          <cell r="CD136">
            <v>0</v>
          </cell>
        </row>
        <row r="137">
          <cell r="B137">
            <v>47368</v>
          </cell>
          <cell r="C137">
            <v>4363</v>
          </cell>
          <cell r="D137">
            <v>51731</v>
          </cell>
          <cell r="E137">
            <v>13919</v>
          </cell>
          <cell r="F137">
            <v>4100</v>
          </cell>
          <cell r="G137">
            <v>18019</v>
          </cell>
          <cell r="H137">
            <v>2225</v>
          </cell>
          <cell r="I137">
            <v>20244</v>
          </cell>
          <cell r="K137">
            <v>7484</v>
          </cell>
          <cell r="L137">
            <v>30455</v>
          </cell>
          <cell r="M137">
            <v>9982</v>
          </cell>
          <cell r="N137">
            <v>92564</v>
          </cell>
          <cell r="O137">
            <v>10751</v>
          </cell>
          <cell r="Q137">
            <v>103462</v>
          </cell>
          <cell r="T137">
            <v>-0.6</v>
          </cell>
          <cell r="U137">
            <v>-9.1</v>
          </cell>
          <cell r="V137">
            <v>2.1</v>
          </cell>
          <cell r="W137">
            <v>-6.8</v>
          </cell>
          <cell r="X137">
            <v>2.6</v>
          </cell>
          <cell r="Y137">
            <v>-5.9</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F137">
            <v>0.4</v>
          </cell>
          <cell r="BG137">
            <v>-5.4</v>
          </cell>
          <cell r="BH137">
            <v>-15.3</v>
          </cell>
          <cell r="BI137">
            <v>-3.8</v>
          </cell>
          <cell r="BJ137">
            <v>2.9</v>
          </cell>
          <cell r="BK137">
            <v>-1.3</v>
          </cell>
          <cell r="BO137">
            <v>12970</v>
          </cell>
          <cell r="CC137">
            <v>0</v>
          </cell>
          <cell r="CD137">
            <v>-1</v>
          </cell>
        </row>
        <row r="138">
          <cell r="B138">
            <v>47215</v>
          </cell>
          <cell r="C138">
            <v>4360</v>
          </cell>
          <cell r="D138">
            <v>51575</v>
          </cell>
          <cell r="E138">
            <v>13954</v>
          </cell>
          <cell r="F138">
            <v>4015</v>
          </cell>
          <cell r="G138">
            <v>17969</v>
          </cell>
          <cell r="H138">
            <v>2323</v>
          </cell>
          <cell r="I138">
            <v>20291</v>
          </cell>
          <cell r="K138">
            <v>7607</v>
          </cell>
          <cell r="L138">
            <v>30649</v>
          </cell>
          <cell r="M138">
            <v>9701</v>
          </cell>
          <cell r="N138">
            <v>91931</v>
          </cell>
          <cell r="O138">
            <v>10724</v>
          </cell>
          <cell r="Q138">
            <v>103429</v>
          </cell>
          <cell r="T138">
            <v>-0.3</v>
          </cell>
          <cell r="U138">
            <v>0.3</v>
          </cell>
          <cell r="V138">
            <v>-2.1</v>
          </cell>
          <cell r="W138">
            <v>-0.3</v>
          </cell>
          <cell r="X138">
            <v>4.4000000000000004</v>
          </cell>
          <cell r="Y138">
            <v>0.2</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F138">
            <v>1.7</v>
          </cell>
          <cell r="BG138">
            <v>-1.5</v>
          </cell>
          <cell r="BH138">
            <v>13.8</v>
          </cell>
          <cell r="BI138">
            <v>0.5</v>
          </cell>
          <cell r="BJ138">
            <v>-1.5</v>
          </cell>
          <cell r="BK138">
            <v>0.1</v>
          </cell>
          <cell r="BO138">
            <v>12770</v>
          </cell>
          <cell r="CC138">
            <v>0</v>
          </cell>
          <cell r="CD138">
            <v>0</v>
          </cell>
        </row>
        <row r="139">
          <cell r="B139">
            <v>47356</v>
          </cell>
          <cell r="C139">
            <v>4377</v>
          </cell>
          <cell r="D139">
            <v>51733</v>
          </cell>
          <cell r="E139">
            <v>14247</v>
          </cell>
          <cell r="F139">
            <v>4080</v>
          </cell>
          <cell r="G139">
            <v>18327</v>
          </cell>
          <cell r="H139">
            <v>2444</v>
          </cell>
          <cell r="I139">
            <v>20771</v>
          </cell>
          <cell r="K139">
            <v>7749</v>
          </cell>
          <cell r="L139">
            <v>31289</v>
          </cell>
          <cell r="M139">
            <v>9439</v>
          </cell>
          <cell r="N139">
            <v>92381</v>
          </cell>
          <cell r="O139">
            <v>10627</v>
          </cell>
          <cell r="Q139">
            <v>104020</v>
          </cell>
          <cell r="T139">
            <v>0.3</v>
          </cell>
          <cell r="U139">
            <v>2.1</v>
          </cell>
          <cell r="V139">
            <v>1.6</v>
          </cell>
          <cell r="W139">
            <v>2</v>
          </cell>
          <cell r="X139">
            <v>5.2</v>
          </cell>
          <cell r="Y139">
            <v>2.4</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F139">
            <v>2.7</v>
          </cell>
          <cell r="BG139">
            <v>5.2</v>
          </cell>
          <cell r="BH139">
            <v>-12.1</v>
          </cell>
          <cell r="BI139">
            <v>0.6</v>
          </cell>
          <cell r="BJ139">
            <v>-2.4</v>
          </cell>
          <cell r="BK139">
            <v>0.8</v>
          </cell>
          <cell r="BO139">
            <v>14804</v>
          </cell>
          <cell r="CC139">
            <v>0</v>
          </cell>
          <cell r="CD139">
            <v>0</v>
          </cell>
        </row>
        <row r="140">
          <cell r="B140">
            <v>47719</v>
          </cell>
          <cell r="C140">
            <v>4405</v>
          </cell>
          <cell r="D140">
            <v>52124</v>
          </cell>
          <cell r="E140">
            <v>14748</v>
          </cell>
          <cell r="F140">
            <v>4335</v>
          </cell>
          <cell r="G140">
            <v>19083</v>
          </cell>
          <cell r="H140">
            <v>2582</v>
          </cell>
          <cell r="I140">
            <v>21665</v>
          </cell>
          <cell r="K140">
            <v>7863</v>
          </cell>
          <cell r="L140">
            <v>32318</v>
          </cell>
          <cell r="M140">
            <v>9327</v>
          </cell>
          <cell r="N140">
            <v>93769</v>
          </cell>
          <cell r="O140">
            <v>10544</v>
          </cell>
          <cell r="Q140">
            <v>105193</v>
          </cell>
          <cell r="T140">
            <v>0.8</v>
          </cell>
          <cell r="U140">
            <v>3.5</v>
          </cell>
          <cell r="V140">
            <v>6.2</v>
          </cell>
          <cell r="W140">
            <v>4.0999999999999996</v>
          </cell>
          <cell r="X140">
            <v>5.6</v>
          </cell>
          <cell r="Y140">
            <v>4.3</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F140">
            <v>1</v>
          </cell>
          <cell r="BG140">
            <v>1.5</v>
          </cell>
          <cell r="BH140">
            <v>0.3</v>
          </cell>
          <cell r="BI140">
            <v>1.4</v>
          </cell>
          <cell r="BJ140">
            <v>2</v>
          </cell>
          <cell r="BK140">
            <v>1</v>
          </cell>
          <cell r="BO140">
            <v>16350</v>
          </cell>
          <cell r="CC140">
            <v>0</v>
          </cell>
          <cell r="CD140">
            <v>0</v>
          </cell>
        </row>
        <row r="141">
          <cell r="B141">
            <v>48215</v>
          </cell>
          <cell r="C141">
            <v>4452</v>
          </cell>
          <cell r="D141">
            <v>52667</v>
          </cell>
          <cell r="E141">
            <v>14859</v>
          </cell>
          <cell r="F141">
            <v>4588</v>
          </cell>
          <cell r="G141">
            <v>19447</v>
          </cell>
          <cell r="H141">
            <v>2773</v>
          </cell>
          <cell r="I141">
            <v>22220</v>
          </cell>
          <cell r="K141">
            <v>7928</v>
          </cell>
          <cell r="L141">
            <v>32967</v>
          </cell>
          <cell r="M141">
            <v>9363</v>
          </cell>
          <cell r="N141">
            <v>94997</v>
          </cell>
          <cell r="O141">
            <v>10556</v>
          </cell>
          <cell r="Q141">
            <v>106218</v>
          </cell>
          <cell r="T141">
            <v>1</v>
          </cell>
          <cell r="U141">
            <v>0.8</v>
          </cell>
          <cell r="V141">
            <v>5.8</v>
          </cell>
          <cell r="W141">
            <v>1.9</v>
          </cell>
          <cell r="X141">
            <v>7.4</v>
          </cell>
          <cell r="Y141">
            <v>2.6</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F141">
            <v>0.7</v>
          </cell>
          <cell r="BG141">
            <v>4.0999999999999996</v>
          </cell>
          <cell r="BH141">
            <v>4.0999999999999996</v>
          </cell>
          <cell r="BI141">
            <v>2</v>
          </cell>
          <cell r="BJ141">
            <v>-2.4</v>
          </cell>
          <cell r="BK141">
            <v>1.5</v>
          </cell>
          <cell r="BO141">
            <v>13738</v>
          </cell>
          <cell r="CC141">
            <v>0</v>
          </cell>
          <cell r="CD141">
            <v>0</v>
          </cell>
        </row>
        <row r="142">
          <cell r="B142">
            <v>48766</v>
          </cell>
          <cell r="C142">
            <v>4534</v>
          </cell>
          <cell r="D142">
            <v>53299</v>
          </cell>
          <cell r="E142">
            <v>14811</v>
          </cell>
          <cell r="F142">
            <v>4697</v>
          </cell>
          <cell r="G142">
            <v>19508</v>
          </cell>
          <cell r="H142">
            <v>3036</v>
          </cell>
          <cell r="I142">
            <v>22544</v>
          </cell>
          <cell r="K142">
            <v>7974</v>
          </cell>
          <cell r="L142">
            <v>33371</v>
          </cell>
          <cell r="M142">
            <v>9722</v>
          </cell>
          <cell r="N142">
            <v>96392</v>
          </cell>
          <cell r="O142">
            <v>10627</v>
          </cell>
          <cell r="Q142">
            <v>107143</v>
          </cell>
          <cell r="T142">
            <v>1.2</v>
          </cell>
          <cell r="U142">
            <v>-0.3</v>
          </cell>
          <cell r="V142">
            <v>2.4</v>
          </cell>
          <cell r="W142">
            <v>0.3</v>
          </cell>
          <cell r="X142">
            <v>9.5</v>
          </cell>
          <cell r="Y142">
            <v>1.5</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F142">
            <v>0.6</v>
          </cell>
          <cell r="BG142">
            <v>-0.4</v>
          </cell>
          <cell r="BH142">
            <v>-0.4</v>
          </cell>
          <cell r="BI142">
            <v>0.5</v>
          </cell>
          <cell r="BJ142">
            <v>1.9</v>
          </cell>
          <cell r="BK142">
            <v>0.4</v>
          </cell>
          <cell r="BO142">
            <v>14150</v>
          </cell>
          <cell r="CC142">
            <v>0</v>
          </cell>
          <cell r="CD142">
            <v>0</v>
          </cell>
        </row>
        <row r="143">
          <cell r="B143">
            <v>49268</v>
          </cell>
          <cell r="C143">
            <v>4648</v>
          </cell>
          <cell r="D143">
            <v>53915</v>
          </cell>
          <cell r="E143">
            <v>15101</v>
          </cell>
          <cell r="F143">
            <v>4591</v>
          </cell>
          <cell r="G143">
            <v>19692</v>
          </cell>
          <cell r="H143">
            <v>3333</v>
          </cell>
          <cell r="I143">
            <v>23024</v>
          </cell>
          <cell r="K143">
            <v>8018</v>
          </cell>
          <cell r="L143">
            <v>33930</v>
          </cell>
          <cell r="M143">
            <v>10024</v>
          </cell>
          <cell r="N143">
            <v>97869</v>
          </cell>
          <cell r="O143">
            <v>10699</v>
          </cell>
          <cell r="Q143">
            <v>108360</v>
          </cell>
          <cell r="T143">
            <v>1.2</v>
          </cell>
          <cell r="U143">
            <v>2</v>
          </cell>
          <cell r="V143">
            <v>-2.2999999999999998</v>
          </cell>
          <cell r="W143">
            <v>0.9</v>
          </cell>
          <cell r="X143">
            <v>9.8000000000000007</v>
          </cell>
          <cell r="Y143">
            <v>2.1</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F143">
            <v>0.7</v>
          </cell>
          <cell r="BG143">
            <v>0.3</v>
          </cell>
          <cell r="BH143">
            <v>6.5</v>
          </cell>
          <cell r="BI143">
            <v>1.7</v>
          </cell>
          <cell r="BJ143">
            <v>0.9</v>
          </cell>
          <cell r="BK143">
            <v>0.9</v>
          </cell>
          <cell r="BO143">
            <v>14941</v>
          </cell>
          <cell r="CC143">
            <v>0</v>
          </cell>
          <cell r="CD143">
            <v>0</v>
          </cell>
        </row>
        <row r="144">
          <cell r="B144">
            <v>49713</v>
          </cell>
          <cell r="C144">
            <v>4761</v>
          </cell>
          <cell r="D144">
            <v>54475</v>
          </cell>
          <cell r="E144">
            <v>15803</v>
          </cell>
          <cell r="F144">
            <v>4478</v>
          </cell>
          <cell r="G144">
            <v>20282</v>
          </cell>
          <cell r="H144">
            <v>3608</v>
          </cell>
          <cell r="I144">
            <v>23889</v>
          </cell>
          <cell r="K144">
            <v>8047</v>
          </cell>
          <cell r="L144">
            <v>34860</v>
          </cell>
          <cell r="M144">
            <v>10185</v>
          </cell>
          <cell r="N144">
            <v>99519</v>
          </cell>
          <cell r="O144">
            <v>10776</v>
          </cell>
          <cell r="Q144">
            <v>110086</v>
          </cell>
          <cell r="T144">
            <v>1</v>
          </cell>
          <cell r="U144">
            <v>4.7</v>
          </cell>
          <cell r="V144">
            <v>-2.5</v>
          </cell>
          <cell r="W144">
            <v>3</v>
          </cell>
          <cell r="X144">
            <v>8.3000000000000007</v>
          </cell>
          <cell r="Y144">
            <v>3.8</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F144">
            <v>0.4</v>
          </cell>
          <cell r="BG144">
            <v>6.1</v>
          </cell>
          <cell r="BH144">
            <v>0.9</v>
          </cell>
          <cell r="BI144">
            <v>2.6</v>
          </cell>
          <cell r="BJ144">
            <v>0.9</v>
          </cell>
          <cell r="BK144">
            <v>2</v>
          </cell>
          <cell r="BO144">
            <v>17996</v>
          </cell>
          <cell r="CC144">
            <v>0</v>
          </cell>
          <cell r="CD144">
            <v>0</v>
          </cell>
        </row>
        <row r="145">
          <cell r="B145">
            <v>50004</v>
          </cell>
          <cell r="C145">
            <v>4836</v>
          </cell>
          <cell r="D145">
            <v>54840</v>
          </cell>
          <cell r="E145">
            <v>16563</v>
          </cell>
          <cell r="F145">
            <v>4560</v>
          </cell>
          <cell r="G145">
            <v>21124</v>
          </cell>
          <cell r="H145">
            <v>3822</v>
          </cell>
          <cell r="I145">
            <v>24946</v>
          </cell>
          <cell r="K145">
            <v>8062</v>
          </cell>
          <cell r="L145">
            <v>35968</v>
          </cell>
          <cell r="M145">
            <v>10164</v>
          </cell>
          <cell r="N145">
            <v>100971</v>
          </cell>
          <cell r="O145">
            <v>10916</v>
          </cell>
          <cell r="Q145">
            <v>111712</v>
          </cell>
          <cell r="T145">
            <v>0.7</v>
          </cell>
          <cell r="U145">
            <v>4.8</v>
          </cell>
          <cell r="V145">
            <v>1.8</v>
          </cell>
          <cell r="W145">
            <v>4.2</v>
          </cell>
          <cell r="X145">
            <v>5.9</v>
          </cell>
          <cell r="Y145">
            <v>4.4000000000000004</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F145">
            <v>0</v>
          </cell>
          <cell r="BG145">
            <v>0.4</v>
          </cell>
          <cell r="BH145">
            <v>-0.3</v>
          </cell>
          <cell r="BI145">
            <v>0.3</v>
          </cell>
          <cell r="BJ145">
            <v>-0.2</v>
          </cell>
          <cell r="BK145">
            <v>1.7</v>
          </cell>
          <cell r="BO145">
            <v>14845</v>
          </cell>
          <cell r="CC145">
            <v>0</v>
          </cell>
          <cell r="CD145">
            <v>0</v>
          </cell>
        </row>
        <row r="146">
          <cell r="B146">
            <v>50185</v>
          </cell>
          <cell r="C146">
            <v>4864</v>
          </cell>
          <cell r="D146">
            <v>55049</v>
          </cell>
          <cell r="E146">
            <v>16919</v>
          </cell>
          <cell r="F146">
            <v>4716</v>
          </cell>
          <cell r="G146">
            <v>21635</v>
          </cell>
          <cell r="H146">
            <v>3983</v>
          </cell>
          <cell r="I146">
            <v>25618</v>
          </cell>
          <cell r="K146">
            <v>8082</v>
          </cell>
          <cell r="L146">
            <v>36699</v>
          </cell>
          <cell r="M146">
            <v>10097</v>
          </cell>
          <cell r="N146">
            <v>101845</v>
          </cell>
          <cell r="O146">
            <v>11218</v>
          </cell>
          <cell r="Q146">
            <v>112785</v>
          </cell>
          <cell r="T146">
            <v>0.4</v>
          </cell>
          <cell r="U146">
            <v>2.1</v>
          </cell>
          <cell r="V146">
            <v>3.4</v>
          </cell>
          <cell r="W146">
            <v>2.4</v>
          </cell>
          <cell r="X146">
            <v>4.2</v>
          </cell>
          <cell r="Y146">
            <v>2.7</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F146">
            <v>0.3</v>
          </cell>
          <cell r="BG146">
            <v>4.5</v>
          </cell>
          <cell r="BH146">
            <v>-2.4</v>
          </cell>
          <cell r="BI146">
            <v>2.1</v>
          </cell>
          <cell r="BJ146">
            <v>3.6</v>
          </cell>
          <cell r="BK146">
            <v>1</v>
          </cell>
          <cell r="BO146">
            <v>16580</v>
          </cell>
          <cell r="CC146">
            <v>0</v>
          </cell>
          <cell r="CD146">
            <v>-1</v>
          </cell>
        </row>
        <row r="147">
          <cell r="B147">
            <v>50496</v>
          </cell>
          <cell r="C147">
            <v>4891</v>
          </cell>
          <cell r="D147">
            <v>55387</v>
          </cell>
          <cell r="E147">
            <v>17031</v>
          </cell>
          <cell r="F147">
            <v>4895</v>
          </cell>
          <cell r="G147">
            <v>21926</v>
          </cell>
          <cell r="H147">
            <v>4129</v>
          </cell>
          <cell r="I147">
            <v>26055</v>
          </cell>
          <cell r="K147">
            <v>8124</v>
          </cell>
          <cell r="L147">
            <v>37220</v>
          </cell>
          <cell r="M147">
            <v>10121</v>
          </cell>
          <cell r="N147">
            <v>102727</v>
          </cell>
          <cell r="O147">
            <v>11610</v>
          </cell>
          <cell r="Q147">
            <v>113819</v>
          </cell>
          <cell r="T147">
            <v>0.6</v>
          </cell>
          <cell r="U147">
            <v>0.7</v>
          </cell>
          <cell r="V147">
            <v>3.8</v>
          </cell>
          <cell r="W147">
            <v>1.3</v>
          </cell>
          <cell r="X147">
            <v>3.7</v>
          </cell>
          <cell r="Y147">
            <v>1.7</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F147">
            <v>0.4</v>
          </cell>
          <cell r="BG147">
            <v>-0.5</v>
          </cell>
          <cell r="BH147">
            <v>1.7</v>
          </cell>
          <cell r="BI147">
            <v>-0.2</v>
          </cell>
          <cell r="BJ147">
            <v>4.5</v>
          </cell>
          <cell r="BK147">
            <v>-0.1</v>
          </cell>
          <cell r="BO147">
            <v>17219</v>
          </cell>
          <cell r="CC147">
            <v>0</v>
          </cell>
          <cell r="CD147">
            <v>0</v>
          </cell>
        </row>
        <row r="148">
          <cell r="B148">
            <v>51297</v>
          </cell>
          <cell r="C148">
            <v>4962</v>
          </cell>
          <cell r="D148">
            <v>56259</v>
          </cell>
          <cell r="E148">
            <v>17123</v>
          </cell>
          <cell r="F148">
            <v>5016</v>
          </cell>
          <cell r="G148">
            <v>22138</v>
          </cell>
          <cell r="H148">
            <v>4285</v>
          </cell>
          <cell r="I148">
            <v>26424</v>
          </cell>
          <cell r="K148">
            <v>8177</v>
          </cell>
          <cell r="L148">
            <v>37681</v>
          </cell>
          <cell r="M148">
            <v>10220</v>
          </cell>
          <cell r="N148">
            <v>104160</v>
          </cell>
          <cell r="O148">
            <v>11956</v>
          </cell>
          <cell r="Q148">
            <v>115304</v>
          </cell>
          <cell r="T148">
            <v>1.6</v>
          </cell>
          <cell r="U148">
            <v>0.5</v>
          </cell>
          <cell r="V148">
            <v>2.5</v>
          </cell>
          <cell r="W148">
            <v>1</v>
          </cell>
          <cell r="X148">
            <v>3.8</v>
          </cell>
          <cell r="Y148">
            <v>1.4</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F148">
            <v>0.9</v>
          </cell>
          <cell r="BG148">
            <v>1.2</v>
          </cell>
          <cell r="BH148">
            <v>2.2000000000000002</v>
          </cell>
          <cell r="BI148">
            <v>1.3</v>
          </cell>
          <cell r="BJ148">
            <v>2.2000000000000002</v>
          </cell>
          <cell r="BK148">
            <v>2.1</v>
          </cell>
          <cell r="BO148">
            <v>18745</v>
          </cell>
          <cell r="CC148">
            <v>0</v>
          </cell>
          <cell r="CD148">
            <v>0</v>
          </cell>
        </row>
        <row r="149">
          <cell r="B149">
            <v>52390</v>
          </cell>
          <cell r="C149">
            <v>5087</v>
          </cell>
          <cell r="D149">
            <v>57477</v>
          </cell>
          <cell r="E149">
            <v>17287</v>
          </cell>
          <cell r="F149">
            <v>4946</v>
          </cell>
          <cell r="G149">
            <v>22233</v>
          </cell>
          <cell r="H149">
            <v>4485</v>
          </cell>
          <cell r="I149">
            <v>26718</v>
          </cell>
          <cell r="K149">
            <v>8231</v>
          </cell>
          <cell r="L149">
            <v>38064</v>
          </cell>
          <cell r="M149">
            <v>10329</v>
          </cell>
          <cell r="N149">
            <v>105870</v>
          </cell>
          <cell r="O149">
            <v>12281</v>
          </cell>
          <cell r="Q149">
            <v>117583</v>
          </cell>
          <cell r="T149">
            <v>2.2000000000000002</v>
          </cell>
          <cell r="U149">
            <v>1</v>
          </cell>
          <cell r="V149">
            <v>-1.4</v>
          </cell>
          <cell r="W149">
            <v>0.4</v>
          </cell>
          <cell r="X149">
            <v>4.7</v>
          </cell>
          <cell r="Y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F149">
            <v>0.7</v>
          </cell>
          <cell r="BG149">
            <v>3</v>
          </cell>
          <cell r="BH149">
            <v>-1.8</v>
          </cell>
          <cell r="BI149">
            <v>2.6</v>
          </cell>
          <cell r="BJ149">
            <v>2.5</v>
          </cell>
          <cell r="BK149">
            <v>2</v>
          </cell>
          <cell r="BO149">
            <v>16017</v>
          </cell>
          <cell r="CC149">
            <v>0</v>
          </cell>
          <cell r="CD149">
            <v>0</v>
          </cell>
        </row>
        <row r="150">
          <cell r="B150">
            <v>53288</v>
          </cell>
          <cell r="C150">
            <v>5228</v>
          </cell>
          <cell r="D150">
            <v>58516</v>
          </cell>
          <cell r="E150">
            <v>17534</v>
          </cell>
          <cell r="F150">
            <v>4828</v>
          </cell>
          <cell r="G150">
            <v>22362</v>
          </cell>
          <cell r="H150">
            <v>4734</v>
          </cell>
          <cell r="I150">
            <v>27096</v>
          </cell>
          <cell r="K150">
            <v>8292</v>
          </cell>
          <cell r="L150">
            <v>38531</v>
          </cell>
          <cell r="M150">
            <v>10388</v>
          </cell>
          <cell r="N150">
            <v>107435</v>
          </cell>
          <cell r="O150">
            <v>12649</v>
          </cell>
          <cell r="Q150">
            <v>119883</v>
          </cell>
          <cell r="T150">
            <v>1.8</v>
          </cell>
          <cell r="U150">
            <v>1.4</v>
          </cell>
          <cell r="V150">
            <v>-2.4</v>
          </cell>
          <cell r="W150">
            <v>0.6</v>
          </cell>
          <cell r="X150">
            <v>5.6</v>
          </cell>
          <cell r="Y150">
            <v>1.4</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F150">
            <v>0.4</v>
          </cell>
          <cell r="BG150">
            <v>-1.3</v>
          </cell>
          <cell r="BH150">
            <v>3.5</v>
          </cell>
          <cell r="BI150">
            <v>1.3</v>
          </cell>
          <cell r="BJ150">
            <v>2.4</v>
          </cell>
          <cell r="BK150">
            <v>1.3</v>
          </cell>
          <cell r="BO150">
            <v>16468</v>
          </cell>
          <cell r="CC150">
            <v>0</v>
          </cell>
          <cell r="CD150">
            <v>-1</v>
          </cell>
        </row>
        <row r="151">
          <cell r="B151">
            <v>53855</v>
          </cell>
          <cell r="C151">
            <v>5364</v>
          </cell>
          <cell r="D151">
            <v>59219</v>
          </cell>
          <cell r="E151">
            <v>17651</v>
          </cell>
          <cell r="F151">
            <v>4831</v>
          </cell>
          <cell r="G151">
            <v>22482</v>
          </cell>
          <cell r="H151">
            <v>4999</v>
          </cell>
          <cell r="I151">
            <v>27481</v>
          </cell>
          <cell r="K151">
            <v>8359</v>
          </cell>
          <cell r="L151">
            <v>39010</v>
          </cell>
          <cell r="M151">
            <v>10439</v>
          </cell>
          <cell r="N151">
            <v>108669</v>
          </cell>
          <cell r="O151">
            <v>12963</v>
          </cell>
          <cell r="Q151">
            <v>121568</v>
          </cell>
          <cell r="T151">
            <v>1.2</v>
          </cell>
          <cell r="U151">
            <v>0.7</v>
          </cell>
          <cell r="V151">
            <v>0.1</v>
          </cell>
          <cell r="W151">
            <v>0.5</v>
          </cell>
          <cell r="X151">
            <v>5.6</v>
          </cell>
          <cell r="Y151">
            <v>1.4</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F151">
            <v>1.2</v>
          </cell>
          <cell r="BG151">
            <v>2.8</v>
          </cell>
          <cell r="BH151">
            <v>-1.1000000000000001</v>
          </cell>
          <cell r="BI151">
            <v>0.6</v>
          </cell>
          <cell r="BJ151">
            <v>4.8</v>
          </cell>
          <cell r="BK151">
            <v>2.9</v>
          </cell>
          <cell r="BO151">
            <v>18515</v>
          </cell>
          <cell r="CC151">
            <v>0</v>
          </cell>
          <cell r="CD151">
            <v>0</v>
          </cell>
        </row>
        <row r="152">
          <cell r="B152">
            <v>54414</v>
          </cell>
          <cell r="C152">
            <v>5496</v>
          </cell>
          <cell r="D152">
            <v>59910</v>
          </cell>
          <cell r="E152">
            <v>17644</v>
          </cell>
          <cell r="F152">
            <v>4915</v>
          </cell>
          <cell r="G152">
            <v>22559</v>
          </cell>
          <cell r="H152">
            <v>5231</v>
          </cell>
          <cell r="I152">
            <v>27790</v>
          </cell>
          <cell r="K152">
            <v>8443</v>
          </cell>
          <cell r="L152">
            <v>39432</v>
          </cell>
          <cell r="M152">
            <v>10423</v>
          </cell>
          <cell r="N152">
            <v>109764</v>
          </cell>
          <cell r="O152">
            <v>13137</v>
          </cell>
          <cell r="Q152">
            <v>122817</v>
          </cell>
          <cell r="T152">
            <v>1.2</v>
          </cell>
          <cell r="U152">
            <v>0</v>
          </cell>
          <cell r="V152">
            <v>1.7</v>
          </cell>
          <cell r="W152">
            <v>0.3</v>
          </cell>
          <cell r="X152">
            <v>4.7</v>
          </cell>
          <cell r="Y152">
            <v>1.1000000000000001</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F152">
            <v>0.9</v>
          </cell>
          <cell r="BG152">
            <v>1</v>
          </cell>
          <cell r="BH152">
            <v>0.1</v>
          </cell>
          <cell r="BI152">
            <v>1.2</v>
          </cell>
          <cell r="BJ152">
            <v>-0.1</v>
          </cell>
          <cell r="BK152">
            <v>-0.6</v>
          </cell>
          <cell r="BO152">
            <v>19387</v>
          </cell>
          <cell r="CC152">
            <v>0</v>
          </cell>
          <cell r="CD152">
            <v>0</v>
          </cell>
        </row>
        <row r="153">
          <cell r="B153">
            <v>55266</v>
          </cell>
          <cell r="C153">
            <v>5628</v>
          </cell>
          <cell r="D153">
            <v>60894</v>
          </cell>
          <cell r="E153">
            <v>17683</v>
          </cell>
          <cell r="F153">
            <v>4972</v>
          </cell>
          <cell r="G153">
            <v>22655</v>
          </cell>
          <cell r="H153">
            <v>5385</v>
          </cell>
          <cell r="I153">
            <v>28040</v>
          </cell>
          <cell r="K153">
            <v>8514</v>
          </cell>
          <cell r="L153">
            <v>39787</v>
          </cell>
          <cell r="M153">
            <v>10411</v>
          </cell>
          <cell r="N153">
            <v>111092</v>
          </cell>
          <cell r="O153">
            <v>13263</v>
          </cell>
          <cell r="Q153">
            <v>124125</v>
          </cell>
          <cell r="T153">
            <v>1.6</v>
          </cell>
          <cell r="U153">
            <v>0.2</v>
          </cell>
          <cell r="V153">
            <v>1.1000000000000001</v>
          </cell>
          <cell r="W153">
            <v>0.4</v>
          </cell>
          <cell r="X153">
            <v>2.9</v>
          </cell>
          <cell r="Y153">
            <v>0.9</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F153">
            <v>0.7</v>
          </cell>
          <cell r="BG153">
            <v>1.1000000000000001</v>
          </cell>
          <cell r="BH153">
            <v>0.7</v>
          </cell>
          <cell r="BI153">
            <v>1.9</v>
          </cell>
          <cell r="BJ153">
            <v>0.1</v>
          </cell>
          <cell r="BK153">
            <v>1.8</v>
          </cell>
          <cell r="BO153">
            <v>16050</v>
          </cell>
          <cell r="CC153">
            <v>0</v>
          </cell>
          <cell r="CD153">
            <v>0</v>
          </cell>
        </row>
        <row r="154">
          <cell r="B154">
            <v>56394</v>
          </cell>
          <cell r="C154">
            <v>5755</v>
          </cell>
          <cell r="D154">
            <v>62149</v>
          </cell>
          <cell r="E154">
            <v>17994</v>
          </cell>
          <cell r="F154">
            <v>4880</v>
          </cell>
          <cell r="G154">
            <v>22873</v>
          </cell>
          <cell r="H154">
            <v>5466</v>
          </cell>
          <cell r="I154">
            <v>28339</v>
          </cell>
          <cell r="K154">
            <v>8549</v>
          </cell>
          <cell r="L154">
            <v>40165</v>
          </cell>
          <cell r="M154">
            <v>10507</v>
          </cell>
          <cell r="N154">
            <v>112820</v>
          </cell>
          <cell r="O154">
            <v>13463</v>
          </cell>
          <cell r="Q154">
            <v>126066</v>
          </cell>
          <cell r="T154">
            <v>2.1</v>
          </cell>
          <cell r="U154">
            <v>1.8</v>
          </cell>
          <cell r="V154">
            <v>-1.9</v>
          </cell>
          <cell r="W154">
            <v>1</v>
          </cell>
          <cell r="X154">
            <v>1.5</v>
          </cell>
          <cell r="Y154">
            <v>1.1000000000000001</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F154">
            <v>1.2</v>
          </cell>
          <cell r="BG154">
            <v>-0.5</v>
          </cell>
          <cell r="BH154">
            <v>-1.6</v>
          </cell>
          <cell r="BI154">
            <v>0.2</v>
          </cell>
          <cell r="BJ154">
            <v>2.5</v>
          </cell>
          <cell r="BK154">
            <v>1.4</v>
          </cell>
          <cell r="BO154">
            <v>17089</v>
          </cell>
          <cell r="CC154">
            <v>0</v>
          </cell>
          <cell r="CD154">
            <v>0</v>
          </cell>
        </row>
        <row r="155">
          <cell r="B155">
            <v>57488</v>
          </cell>
          <cell r="C155">
            <v>5871</v>
          </cell>
          <cell r="D155">
            <v>63359</v>
          </cell>
          <cell r="E155">
            <v>18797</v>
          </cell>
          <cell r="F155">
            <v>4652</v>
          </cell>
          <cell r="G155">
            <v>23449</v>
          </cell>
          <cell r="H155">
            <v>5521</v>
          </cell>
          <cell r="I155">
            <v>28970</v>
          </cell>
          <cell r="K155">
            <v>8572</v>
          </cell>
          <cell r="L155">
            <v>40863</v>
          </cell>
          <cell r="M155">
            <v>10688</v>
          </cell>
          <cell r="N155">
            <v>114910</v>
          </cell>
          <cell r="O155">
            <v>13792</v>
          </cell>
          <cell r="Q155">
            <v>128570</v>
          </cell>
          <cell r="T155">
            <v>1.9</v>
          </cell>
          <cell r="U155">
            <v>4.5</v>
          </cell>
          <cell r="V155">
            <v>-4.7</v>
          </cell>
          <cell r="W155">
            <v>2.5</v>
          </cell>
          <cell r="X155">
            <v>1</v>
          </cell>
          <cell r="Y155">
            <v>2.2000000000000002</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F155">
            <v>-0.6</v>
          </cell>
          <cell r="BG155">
            <v>3</v>
          </cell>
          <cell r="BH155">
            <v>5.2</v>
          </cell>
          <cell r="BI155">
            <v>2.9</v>
          </cell>
          <cell r="BJ155">
            <v>2.7</v>
          </cell>
          <cell r="BK155">
            <v>2.2000000000000002</v>
          </cell>
          <cell r="BO155">
            <v>19364</v>
          </cell>
          <cell r="CC155">
            <v>0</v>
          </cell>
          <cell r="CD155">
            <v>0</v>
          </cell>
        </row>
        <row r="156">
          <cell r="B156">
            <v>58490</v>
          </cell>
          <cell r="C156">
            <v>5986</v>
          </cell>
          <cell r="D156">
            <v>64476</v>
          </cell>
          <cell r="E156">
            <v>19620</v>
          </cell>
          <cell r="F156">
            <v>4457</v>
          </cell>
          <cell r="G156">
            <v>24077</v>
          </cell>
          <cell r="H156">
            <v>5582</v>
          </cell>
          <cell r="I156">
            <v>29659</v>
          </cell>
          <cell r="K156">
            <v>8630</v>
          </cell>
          <cell r="L156">
            <v>41652</v>
          </cell>
          <cell r="M156">
            <v>10964</v>
          </cell>
          <cell r="N156">
            <v>117092</v>
          </cell>
          <cell r="O156">
            <v>14157</v>
          </cell>
          <cell r="Q156">
            <v>130958</v>
          </cell>
          <cell r="T156">
            <v>1.8</v>
          </cell>
          <cell r="U156">
            <v>4.4000000000000004</v>
          </cell>
          <cell r="V156">
            <v>-4.2</v>
          </cell>
          <cell r="W156">
            <v>2.7</v>
          </cell>
          <cell r="X156">
            <v>1.1000000000000001</v>
          </cell>
          <cell r="Y156">
            <v>2.4</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F156">
            <v>0.9</v>
          </cell>
          <cell r="BG156">
            <v>1.9</v>
          </cell>
          <cell r="BH156">
            <v>-0.1</v>
          </cell>
          <cell r="BI156">
            <v>2</v>
          </cell>
          <cell r="BJ156">
            <v>1.7</v>
          </cell>
          <cell r="BK156">
            <v>1.9</v>
          </cell>
          <cell r="BO156">
            <v>21507</v>
          </cell>
          <cell r="CC156">
            <v>0</v>
          </cell>
          <cell r="CD156">
            <v>0</v>
          </cell>
        </row>
        <row r="157">
          <cell r="B157">
            <v>59407</v>
          </cell>
          <cell r="C157">
            <v>6121</v>
          </cell>
          <cell r="D157">
            <v>65529</v>
          </cell>
          <cell r="E157">
            <v>20020</v>
          </cell>
          <cell r="F157">
            <v>4400</v>
          </cell>
          <cell r="G157">
            <v>24420</v>
          </cell>
          <cell r="H157">
            <v>5650</v>
          </cell>
          <cell r="I157">
            <v>30070</v>
          </cell>
          <cell r="K157">
            <v>8781</v>
          </cell>
          <cell r="L157">
            <v>42242</v>
          </cell>
          <cell r="M157">
            <v>11135</v>
          </cell>
          <cell r="N157">
            <v>118906</v>
          </cell>
          <cell r="O157">
            <v>14439</v>
          </cell>
          <cell r="Q157">
            <v>133001</v>
          </cell>
          <cell r="T157">
            <v>1.6</v>
          </cell>
          <cell r="U157">
            <v>2</v>
          </cell>
          <cell r="V157">
            <v>-1.3</v>
          </cell>
          <cell r="W157">
            <v>1.4</v>
          </cell>
          <cell r="X157">
            <v>1.2</v>
          </cell>
          <cell r="Y157">
            <v>1.4</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F157">
            <v>1.8</v>
          </cell>
          <cell r="BG157">
            <v>1.3</v>
          </cell>
          <cell r="BH157">
            <v>3.1</v>
          </cell>
          <cell r="BI157">
            <v>1.2</v>
          </cell>
          <cell r="BJ157">
            <v>3</v>
          </cell>
          <cell r="BK157">
            <v>1.3</v>
          </cell>
          <cell r="BO157">
            <v>18381</v>
          </cell>
          <cell r="CC157">
            <v>0</v>
          </cell>
          <cell r="CD157">
            <v>0</v>
          </cell>
        </row>
        <row r="158">
          <cell r="B158">
            <v>60329</v>
          </cell>
          <cell r="C158">
            <v>6281</v>
          </cell>
          <cell r="D158">
            <v>66610</v>
          </cell>
          <cell r="E158">
            <v>19879</v>
          </cell>
          <cell r="F158">
            <v>4416</v>
          </cell>
          <cell r="G158">
            <v>24295</v>
          </cell>
          <cell r="H158">
            <v>5706</v>
          </cell>
          <cell r="I158">
            <v>30001</v>
          </cell>
          <cell r="K158">
            <v>9031</v>
          </cell>
          <cell r="L158">
            <v>42437</v>
          </cell>
          <cell r="M158">
            <v>11196</v>
          </cell>
          <cell r="N158">
            <v>120243</v>
          </cell>
          <cell r="O158">
            <v>14569</v>
          </cell>
          <cell r="Q158">
            <v>134606</v>
          </cell>
          <cell r="T158">
            <v>1.6</v>
          </cell>
          <cell r="U158">
            <v>-0.7</v>
          </cell>
          <cell r="V158">
            <v>0.4</v>
          </cell>
          <cell r="W158">
            <v>-0.5</v>
          </cell>
          <cell r="X158">
            <v>1</v>
          </cell>
          <cell r="Y158">
            <v>-0.2</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F158">
            <v>2.7</v>
          </cell>
          <cell r="BG158">
            <v>0.2</v>
          </cell>
          <cell r="BH158">
            <v>1.8</v>
          </cell>
          <cell r="BI158">
            <v>1.1000000000000001</v>
          </cell>
          <cell r="BJ158">
            <v>1.4</v>
          </cell>
          <cell r="BK158">
            <v>1.6</v>
          </cell>
          <cell r="BO158">
            <v>19088</v>
          </cell>
          <cell r="CC158">
            <v>0</v>
          </cell>
          <cell r="CD158">
            <v>-1</v>
          </cell>
        </row>
        <row r="159">
          <cell r="B159">
            <v>61278</v>
          </cell>
          <cell r="C159">
            <v>6447</v>
          </cell>
          <cell r="D159">
            <v>67725</v>
          </cell>
          <cell r="E159">
            <v>19467</v>
          </cell>
          <cell r="F159">
            <v>4402</v>
          </cell>
          <cell r="G159">
            <v>23869</v>
          </cell>
          <cell r="H159">
            <v>5750</v>
          </cell>
          <cell r="I159">
            <v>29619</v>
          </cell>
          <cell r="K159">
            <v>9319</v>
          </cell>
          <cell r="L159">
            <v>42352</v>
          </cell>
          <cell r="M159">
            <v>11291</v>
          </cell>
          <cell r="N159">
            <v>121367</v>
          </cell>
          <cell r="O159">
            <v>14604</v>
          </cell>
          <cell r="Q159">
            <v>135913</v>
          </cell>
          <cell r="T159">
            <v>1.7</v>
          </cell>
          <cell r="U159">
            <v>-2.1</v>
          </cell>
          <cell r="V159">
            <v>-0.3</v>
          </cell>
          <cell r="W159">
            <v>-1.8</v>
          </cell>
          <cell r="X159">
            <v>0.8</v>
          </cell>
          <cell r="Y159">
            <v>-1.3</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F159">
            <v>3.6</v>
          </cell>
          <cell r="BG159">
            <v>0.5</v>
          </cell>
          <cell r="BH159">
            <v>-3.7</v>
          </cell>
          <cell r="BI159">
            <v>1.1000000000000001</v>
          </cell>
          <cell r="BJ159">
            <v>-1.2</v>
          </cell>
          <cell r="BK159">
            <v>0.5</v>
          </cell>
          <cell r="BO159">
            <v>20002</v>
          </cell>
          <cell r="CC159">
            <v>0</v>
          </cell>
          <cell r="CD159">
            <v>0</v>
          </cell>
        </row>
        <row r="160">
          <cell r="B160">
            <v>62297</v>
          </cell>
          <cell r="C160">
            <v>6595</v>
          </cell>
          <cell r="D160">
            <v>68892</v>
          </cell>
          <cell r="E160">
            <v>19119</v>
          </cell>
          <cell r="F160">
            <v>4406</v>
          </cell>
          <cell r="G160">
            <v>23525</v>
          </cell>
          <cell r="H160">
            <v>5809</v>
          </cell>
          <cell r="I160">
            <v>29334</v>
          </cell>
          <cell r="K160">
            <v>9593</v>
          </cell>
          <cell r="L160">
            <v>42356</v>
          </cell>
          <cell r="M160">
            <v>11489</v>
          </cell>
          <cell r="N160">
            <v>122736</v>
          </cell>
          <cell r="O160">
            <v>14777</v>
          </cell>
          <cell r="Q160">
            <v>137473</v>
          </cell>
          <cell r="T160">
            <v>1.7</v>
          </cell>
          <cell r="U160">
            <v>-1.8</v>
          </cell>
          <cell r="V160">
            <v>0.1</v>
          </cell>
          <cell r="W160">
            <v>-1.4</v>
          </cell>
          <cell r="X160">
            <v>1</v>
          </cell>
          <cell r="Y160">
            <v>-1</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F160">
            <v>2.8</v>
          </cell>
          <cell r="BG160">
            <v>-0.8</v>
          </cell>
          <cell r="BH160">
            <v>6.5</v>
          </cell>
          <cell r="BI160">
            <v>1.2</v>
          </cell>
          <cell r="BJ160">
            <v>1</v>
          </cell>
          <cell r="BK160">
            <v>1.5</v>
          </cell>
          <cell r="BO160">
            <v>21010</v>
          </cell>
          <cell r="CC160">
            <v>0</v>
          </cell>
          <cell r="CD160">
            <v>0</v>
          </cell>
        </row>
        <row r="161">
          <cell r="B161">
            <v>63196</v>
          </cell>
          <cell r="C161">
            <v>6692</v>
          </cell>
          <cell r="D161">
            <v>69888</v>
          </cell>
          <cell r="E161">
            <v>19196</v>
          </cell>
          <cell r="F161">
            <v>4478</v>
          </cell>
          <cell r="G161">
            <v>23674</v>
          </cell>
          <cell r="H161">
            <v>5912</v>
          </cell>
          <cell r="I161">
            <v>29586</v>
          </cell>
          <cell r="K161">
            <v>9808</v>
          </cell>
          <cell r="L161">
            <v>42854</v>
          </cell>
          <cell r="M161">
            <v>11867</v>
          </cell>
          <cell r="N161">
            <v>124610</v>
          </cell>
          <cell r="O161">
            <v>15063</v>
          </cell>
          <cell r="Q161">
            <v>139361</v>
          </cell>
          <cell r="T161">
            <v>1.4</v>
          </cell>
          <cell r="U161">
            <v>0.4</v>
          </cell>
          <cell r="V161">
            <v>1.6</v>
          </cell>
          <cell r="W161">
            <v>0.6</v>
          </cell>
          <cell r="X161">
            <v>1.8</v>
          </cell>
          <cell r="Y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F161">
            <v>2.1</v>
          </cell>
          <cell r="BG161">
            <v>0.6</v>
          </cell>
          <cell r="BH161">
            <v>1.2</v>
          </cell>
          <cell r="BI161">
            <v>0.7</v>
          </cell>
          <cell r="BJ161">
            <v>2.9</v>
          </cell>
          <cell r="BK161">
            <v>0.9</v>
          </cell>
          <cell r="BO161">
            <v>17211</v>
          </cell>
          <cell r="CC161">
            <v>0</v>
          </cell>
          <cell r="CD161">
            <v>0</v>
          </cell>
        </row>
        <row r="162">
          <cell r="B162">
            <v>63938</v>
          </cell>
          <cell r="C162">
            <v>6746</v>
          </cell>
          <cell r="D162">
            <v>70683</v>
          </cell>
          <cell r="E162">
            <v>19552</v>
          </cell>
          <cell r="F162">
            <v>4677</v>
          </cell>
          <cell r="G162">
            <v>24230</v>
          </cell>
          <cell r="H162">
            <v>6059</v>
          </cell>
          <cell r="I162">
            <v>30289</v>
          </cell>
          <cell r="K162">
            <v>9968</v>
          </cell>
          <cell r="L162">
            <v>43765</v>
          </cell>
          <cell r="M162">
            <v>12375</v>
          </cell>
          <cell r="N162">
            <v>126823</v>
          </cell>
          <cell r="O162">
            <v>15324</v>
          </cell>
          <cell r="Q162">
            <v>141729</v>
          </cell>
          <cell r="T162">
            <v>1.1000000000000001</v>
          </cell>
          <cell r="U162">
            <v>1.9</v>
          </cell>
          <cell r="V162">
            <v>4.5</v>
          </cell>
          <cell r="W162">
            <v>2.2999999999999998</v>
          </cell>
          <cell r="X162">
            <v>2.5</v>
          </cell>
          <cell r="Y162">
            <v>2.4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F162">
            <v>1.8</v>
          </cell>
          <cell r="BG162">
            <v>3.8</v>
          </cell>
          <cell r="BH162">
            <v>4.0999999999999996</v>
          </cell>
          <cell r="BI162">
            <v>3.2</v>
          </cell>
          <cell r="BJ162">
            <v>3.3</v>
          </cell>
          <cell r="BK162">
            <v>2.6</v>
          </cell>
          <cell r="BO162">
            <v>18948</v>
          </cell>
          <cell r="CC162">
            <v>0</v>
          </cell>
          <cell r="CD162">
            <v>0</v>
          </cell>
        </row>
        <row r="163">
          <cell r="B163">
            <v>64536</v>
          </cell>
          <cell r="C163">
            <v>6776</v>
          </cell>
          <cell r="D163">
            <v>71312</v>
          </cell>
          <cell r="E163">
            <v>20032</v>
          </cell>
          <cell r="F163">
            <v>4903</v>
          </cell>
          <cell r="G163">
            <v>24934</v>
          </cell>
          <cell r="H163">
            <v>6223</v>
          </cell>
          <cell r="I163">
            <v>31157</v>
          </cell>
          <cell r="K163">
            <v>10111</v>
          </cell>
          <cell r="L163">
            <v>44827</v>
          </cell>
          <cell r="M163">
            <v>12816</v>
          </cell>
          <cell r="N163">
            <v>128955</v>
          </cell>
          <cell r="O163">
            <v>15513</v>
          </cell>
          <cell r="Q163">
            <v>144262</v>
          </cell>
          <cell r="T163">
            <v>0.9</v>
          </cell>
          <cell r="U163">
            <v>2.5</v>
          </cell>
          <cell r="V163">
            <v>4.8</v>
          </cell>
          <cell r="W163">
            <v>2.9</v>
          </cell>
          <cell r="X163">
            <v>2.7</v>
          </cell>
          <cell r="Y163">
            <v>2.9</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F163">
            <v>1</v>
          </cell>
          <cell r="BG163">
            <v>2</v>
          </cell>
          <cell r="BH163">
            <v>4.5999999999999996</v>
          </cell>
          <cell r="BI163">
            <v>1</v>
          </cell>
          <cell r="BJ163">
            <v>-2.5</v>
          </cell>
          <cell r="BK163">
            <v>0.7</v>
          </cell>
          <cell r="BO163">
            <v>20949</v>
          </cell>
          <cell r="CC163">
            <v>0</v>
          </cell>
          <cell r="CD163">
            <v>0</v>
          </cell>
        </row>
        <row r="164">
          <cell r="B164">
            <v>65020</v>
          </cell>
          <cell r="C164">
            <v>6806</v>
          </cell>
          <cell r="D164">
            <v>71827</v>
          </cell>
          <cell r="E164">
            <v>20407</v>
          </cell>
          <cell r="F164">
            <v>5013</v>
          </cell>
          <cell r="G164">
            <v>25420</v>
          </cell>
          <cell r="H164">
            <v>6378</v>
          </cell>
          <cell r="I164">
            <v>31798</v>
          </cell>
          <cell r="K164">
            <v>10256</v>
          </cell>
          <cell r="L164">
            <v>45663</v>
          </cell>
          <cell r="M164">
            <v>13169</v>
          </cell>
          <cell r="N164">
            <v>130659</v>
          </cell>
          <cell r="O164">
            <v>15632</v>
          </cell>
          <cell r="Q164">
            <v>146481</v>
          </cell>
          <cell r="T164">
            <v>0.7</v>
          </cell>
          <cell r="U164">
            <v>1.9</v>
          </cell>
          <cell r="V164">
            <v>2.2999999999999998</v>
          </cell>
          <cell r="W164">
            <v>1.9</v>
          </cell>
          <cell r="X164">
            <v>2.5</v>
          </cell>
          <cell r="Y164">
            <v>2.1</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F164">
            <v>1.8</v>
          </cell>
          <cell r="BG164">
            <v>1</v>
          </cell>
          <cell r="BH164">
            <v>3.4</v>
          </cell>
          <cell r="BI164">
            <v>1.3</v>
          </cell>
          <cell r="BJ164">
            <v>3.8</v>
          </cell>
          <cell r="BK164">
            <v>2.7</v>
          </cell>
          <cell r="BO164">
            <v>21962</v>
          </cell>
          <cell r="CC164">
            <v>0</v>
          </cell>
          <cell r="CD164">
            <v>0</v>
          </cell>
        </row>
        <row r="165">
          <cell r="B165">
            <v>65791</v>
          </cell>
          <cell r="C165">
            <v>6894</v>
          </cell>
          <cell r="D165">
            <v>72685</v>
          </cell>
          <cell r="E165">
            <v>20668</v>
          </cell>
          <cell r="F165">
            <v>4971</v>
          </cell>
          <cell r="G165">
            <v>25638</v>
          </cell>
          <cell r="H165">
            <v>6507</v>
          </cell>
          <cell r="I165">
            <v>32145</v>
          </cell>
          <cell r="K165">
            <v>10406</v>
          </cell>
          <cell r="L165">
            <v>46210</v>
          </cell>
          <cell r="M165">
            <v>13261</v>
          </cell>
          <cell r="N165">
            <v>132156</v>
          </cell>
          <cell r="O165">
            <v>15861</v>
          </cell>
          <cell r="Q165">
            <v>148195</v>
          </cell>
          <cell r="T165">
            <v>1.2</v>
          </cell>
          <cell r="U165">
            <v>1.3</v>
          </cell>
          <cell r="V165">
            <v>-0.8</v>
          </cell>
          <cell r="W165">
            <v>0.9</v>
          </cell>
          <cell r="X165">
            <v>2</v>
          </cell>
          <cell r="Y165">
            <v>1.1000000000000001</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F165">
            <v>1.4</v>
          </cell>
          <cell r="BG165">
            <v>2.6</v>
          </cell>
          <cell r="BH165">
            <v>-1.4</v>
          </cell>
          <cell r="BI165">
            <v>1.3</v>
          </cell>
          <cell r="BJ165">
            <v>1</v>
          </cell>
          <cell r="BK165">
            <v>0.7</v>
          </cell>
          <cell r="BO165">
            <v>18962</v>
          </cell>
          <cell r="CC165">
            <v>0</v>
          </cell>
          <cell r="CD165">
            <v>0</v>
          </cell>
        </row>
        <row r="166">
          <cell r="B166">
            <v>67002</v>
          </cell>
          <cell r="C166">
            <v>7057</v>
          </cell>
          <cell r="D166">
            <v>74059</v>
          </cell>
          <cell r="E166">
            <v>21107</v>
          </cell>
          <cell r="F166">
            <v>4759</v>
          </cell>
          <cell r="G166">
            <v>25867</v>
          </cell>
          <cell r="H166">
            <v>6609</v>
          </cell>
          <cell r="I166">
            <v>32476</v>
          </cell>
          <cell r="K166">
            <v>10554</v>
          </cell>
          <cell r="L166">
            <v>46739</v>
          </cell>
          <cell r="M166">
            <v>13205</v>
          </cell>
          <cell r="N166">
            <v>134003</v>
          </cell>
          <cell r="O166">
            <v>16147</v>
          </cell>
          <cell r="Q166">
            <v>149988</v>
          </cell>
          <cell r="T166">
            <v>1.9</v>
          </cell>
          <cell r="U166">
            <v>2.1</v>
          </cell>
          <cell r="V166">
            <v>-4.3</v>
          </cell>
          <cell r="W166">
            <v>0.9</v>
          </cell>
          <cell r="X166">
            <v>1.6</v>
          </cell>
          <cell r="Y166">
            <v>1</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F166">
            <v>1.4</v>
          </cell>
          <cell r="BG166">
            <v>0.1</v>
          </cell>
          <cell r="BH166">
            <v>2.1</v>
          </cell>
          <cell r="BI166">
            <v>1.1000000000000001</v>
          </cell>
          <cell r="BJ166">
            <v>-0.7</v>
          </cell>
          <cell r="BK166">
            <v>0.8</v>
          </cell>
          <cell r="BO166">
            <v>20441</v>
          </cell>
          <cell r="CC166">
            <v>0</v>
          </cell>
          <cell r="CD166">
            <v>0</v>
          </cell>
        </row>
        <row r="167">
          <cell r="B167">
            <v>68169</v>
          </cell>
          <cell r="C167">
            <v>7229</v>
          </cell>
          <cell r="D167">
            <v>75398</v>
          </cell>
          <cell r="E167">
            <v>21917</v>
          </cell>
          <cell r="F167">
            <v>4496</v>
          </cell>
          <cell r="G167">
            <v>26413</v>
          </cell>
          <cell r="H167">
            <v>6705</v>
          </cell>
          <cell r="I167">
            <v>33118</v>
          </cell>
          <cell r="K167">
            <v>10690</v>
          </cell>
          <cell r="L167">
            <v>47569</v>
          </cell>
          <cell r="M167">
            <v>13132</v>
          </cell>
          <cell r="N167">
            <v>136099</v>
          </cell>
          <cell r="O167">
            <v>16315</v>
          </cell>
          <cell r="Q167">
            <v>152106</v>
          </cell>
          <cell r="T167">
            <v>1.8</v>
          </cell>
          <cell r="U167">
            <v>3.8</v>
          </cell>
          <cell r="V167">
            <v>-5.5</v>
          </cell>
          <cell r="W167">
            <v>2.1</v>
          </cell>
          <cell r="X167">
            <v>1.4</v>
          </cell>
          <cell r="Y167">
            <v>2</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F167">
            <v>1.3</v>
          </cell>
          <cell r="BG167">
            <v>1.3</v>
          </cell>
          <cell r="BH167">
            <v>-3.4</v>
          </cell>
          <cell r="BI167">
            <v>1.8</v>
          </cell>
          <cell r="BJ167">
            <v>5.6</v>
          </cell>
          <cell r="BK167">
            <v>1.8</v>
          </cell>
          <cell r="BO167">
            <v>22176</v>
          </cell>
          <cell r="CC167">
            <v>0</v>
          </cell>
          <cell r="CD167">
            <v>0</v>
          </cell>
        </row>
        <row r="168">
          <cell r="B168">
            <v>69148</v>
          </cell>
          <cell r="C168">
            <v>7370</v>
          </cell>
          <cell r="D168">
            <v>76518</v>
          </cell>
          <cell r="E168">
            <v>22548</v>
          </cell>
          <cell r="F168">
            <v>4429</v>
          </cell>
          <cell r="G168">
            <v>26977</v>
          </cell>
          <cell r="H168">
            <v>6812</v>
          </cell>
          <cell r="I168">
            <v>33789</v>
          </cell>
          <cell r="K168">
            <v>10822</v>
          </cell>
          <cell r="L168">
            <v>48425</v>
          </cell>
          <cell r="M168">
            <v>12998</v>
          </cell>
          <cell r="N168">
            <v>137942</v>
          </cell>
          <cell r="O168">
            <v>16399</v>
          </cell>
          <cell r="Q168">
            <v>154337</v>
          </cell>
          <cell r="T168">
            <v>1.5</v>
          </cell>
          <cell r="U168">
            <v>2.9</v>
          </cell>
          <cell r="V168">
            <v>-1.5</v>
          </cell>
          <cell r="W168">
            <v>2.1</v>
          </cell>
          <cell r="X168">
            <v>1.6</v>
          </cell>
          <cell r="Y168">
            <v>2</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F168">
            <v>1.2</v>
          </cell>
          <cell r="BG168">
            <v>2.8</v>
          </cell>
          <cell r="BH168">
            <v>1.9</v>
          </cell>
          <cell r="BI168">
            <v>1.5</v>
          </cell>
          <cell r="BJ168">
            <v>-2.4</v>
          </cell>
          <cell r="BK168">
            <v>1.9</v>
          </cell>
          <cell r="BO168">
            <v>24742</v>
          </cell>
          <cell r="CC168">
            <v>0</v>
          </cell>
          <cell r="CD168">
            <v>0</v>
          </cell>
        </row>
        <row r="169">
          <cell r="B169">
            <v>69807</v>
          </cell>
          <cell r="C169">
            <v>7446</v>
          </cell>
          <cell r="D169">
            <v>77253</v>
          </cell>
          <cell r="E169">
            <v>22616</v>
          </cell>
          <cell r="F169">
            <v>4460</v>
          </cell>
          <cell r="G169">
            <v>27076</v>
          </cell>
          <cell r="H169">
            <v>6959</v>
          </cell>
          <cell r="I169">
            <v>34035</v>
          </cell>
          <cell r="K169">
            <v>10972</v>
          </cell>
          <cell r="L169">
            <v>48866</v>
          </cell>
          <cell r="M169">
            <v>12937</v>
          </cell>
          <cell r="N169">
            <v>139055</v>
          </cell>
          <cell r="O169">
            <v>16627</v>
          </cell>
          <cell r="Q169">
            <v>156109</v>
          </cell>
          <cell r="T169">
            <v>1</v>
          </cell>
          <cell r="U169">
            <v>0.3</v>
          </cell>
          <cell r="V169">
            <v>0.7</v>
          </cell>
          <cell r="W169">
            <v>0.4</v>
          </cell>
          <cell r="X169">
            <v>2.2000000000000002</v>
          </cell>
          <cell r="Y169">
            <v>0.7</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F169">
            <v>1.3</v>
          </cell>
          <cell r="BG169">
            <v>2.2999999999999998</v>
          </cell>
          <cell r="BH169">
            <v>-1.8</v>
          </cell>
          <cell r="BI169">
            <v>1.1000000000000001</v>
          </cell>
          <cell r="BJ169">
            <v>0.8</v>
          </cell>
          <cell r="BK169">
            <v>0.9</v>
          </cell>
          <cell r="BO169">
            <v>21302</v>
          </cell>
          <cell r="CC169">
            <v>0</v>
          </cell>
          <cell r="CD169">
            <v>0</v>
          </cell>
        </row>
        <row r="170">
          <cell r="B170">
            <v>70496</v>
          </cell>
          <cell r="C170">
            <v>7494</v>
          </cell>
          <cell r="D170">
            <v>77990</v>
          </cell>
          <cell r="E170">
            <v>22354</v>
          </cell>
          <cell r="F170">
            <v>4485</v>
          </cell>
          <cell r="G170">
            <v>26839</v>
          </cell>
          <cell r="H170">
            <v>7151</v>
          </cell>
          <cell r="I170">
            <v>33990</v>
          </cell>
          <cell r="K170">
            <v>11153</v>
          </cell>
          <cell r="L170">
            <v>49037</v>
          </cell>
          <cell r="M170">
            <v>13021</v>
          </cell>
          <cell r="N170">
            <v>140048</v>
          </cell>
          <cell r="O170">
            <v>17027</v>
          </cell>
          <cell r="Q170">
            <v>157677</v>
          </cell>
          <cell r="T170">
            <v>1</v>
          </cell>
          <cell r="U170">
            <v>-1.2</v>
          </cell>
          <cell r="V170">
            <v>0.6</v>
          </cell>
          <cell r="W170">
            <v>-0.9</v>
          </cell>
          <cell r="X170">
            <v>2.8</v>
          </cell>
          <cell r="Y170">
            <v>-0.1</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F170">
            <v>1.5</v>
          </cell>
          <cell r="BG170">
            <v>-2.4</v>
          </cell>
          <cell r="BH170">
            <v>-1.7</v>
          </cell>
          <cell r="BI170">
            <v>-0.1</v>
          </cell>
          <cell r="BJ170">
            <v>2.9</v>
          </cell>
          <cell r="BK170">
            <v>0.6</v>
          </cell>
          <cell r="BO170">
            <v>21319</v>
          </cell>
          <cell r="CC170">
            <v>0</v>
          </cell>
          <cell r="CD170">
            <v>0</v>
          </cell>
        </row>
        <row r="171">
          <cell r="B171">
            <v>71573</v>
          </cell>
          <cell r="C171">
            <v>7574</v>
          </cell>
          <cell r="D171">
            <v>79147</v>
          </cell>
          <cell r="E171">
            <v>22773</v>
          </cell>
          <cell r="F171">
            <v>4524</v>
          </cell>
          <cell r="G171">
            <v>27297</v>
          </cell>
          <cell r="H171">
            <v>7360</v>
          </cell>
          <cell r="I171">
            <v>34657</v>
          </cell>
          <cell r="K171">
            <v>11355</v>
          </cell>
          <cell r="L171">
            <v>49938</v>
          </cell>
          <cell r="M171">
            <v>13211</v>
          </cell>
          <cell r="N171">
            <v>142295</v>
          </cell>
          <cell r="O171">
            <v>17489</v>
          </cell>
          <cell r="Q171">
            <v>160116</v>
          </cell>
          <cell r="T171">
            <v>1.5</v>
          </cell>
          <cell r="U171">
            <v>1.9</v>
          </cell>
          <cell r="V171">
            <v>0.9</v>
          </cell>
          <cell r="W171">
            <v>1.7</v>
          </cell>
          <cell r="X171">
            <v>2.9</v>
          </cell>
          <cell r="Y171">
            <v>2</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F171">
            <v>2.2000000000000002</v>
          </cell>
          <cell r="BG171">
            <v>2.2000000000000002</v>
          </cell>
          <cell r="BH171">
            <v>6.4</v>
          </cell>
          <cell r="BI171">
            <v>1.5</v>
          </cell>
          <cell r="BJ171">
            <v>6</v>
          </cell>
          <cell r="BK171">
            <v>1.9</v>
          </cell>
          <cell r="BO171">
            <v>23466</v>
          </cell>
          <cell r="CC171">
            <v>0</v>
          </cell>
          <cell r="CD171">
            <v>-1</v>
          </cell>
        </row>
        <row r="172">
          <cell r="B172">
            <v>72846</v>
          </cell>
          <cell r="C172">
            <v>7689</v>
          </cell>
          <cell r="D172">
            <v>80534</v>
          </cell>
          <cell r="E172">
            <v>24253</v>
          </cell>
          <cell r="F172">
            <v>4641</v>
          </cell>
          <cell r="G172">
            <v>28894</v>
          </cell>
          <cell r="H172">
            <v>7548</v>
          </cell>
          <cell r="I172">
            <v>36442</v>
          </cell>
          <cell r="K172">
            <v>11560</v>
          </cell>
          <cell r="L172">
            <v>51967</v>
          </cell>
          <cell r="M172">
            <v>13371</v>
          </cell>
          <cell r="N172">
            <v>145873</v>
          </cell>
          <cell r="O172">
            <v>17652</v>
          </cell>
          <cell r="Q172">
            <v>163457</v>
          </cell>
          <cell r="T172">
            <v>1.8</v>
          </cell>
          <cell r="U172">
            <v>6.5</v>
          </cell>
          <cell r="V172">
            <v>2.6</v>
          </cell>
          <cell r="W172">
            <v>5.8</v>
          </cell>
          <cell r="X172">
            <v>2.6</v>
          </cell>
          <cell r="Y172">
            <v>5.2</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F172">
            <v>1.6</v>
          </cell>
          <cell r="BG172">
            <v>5.2</v>
          </cell>
          <cell r="BH172">
            <v>-2.5</v>
          </cell>
          <cell r="BI172">
            <v>3.1</v>
          </cell>
          <cell r="BJ172">
            <v>-3</v>
          </cell>
          <cell r="BK172">
            <v>1.7</v>
          </cell>
          <cell r="BO172">
            <v>25861</v>
          </cell>
          <cell r="CC172">
            <v>0</v>
          </cell>
          <cell r="CD172">
            <v>0</v>
          </cell>
        </row>
        <row r="173">
          <cell r="B173">
            <v>74162</v>
          </cell>
          <cell r="C173">
            <v>7835</v>
          </cell>
          <cell r="D173">
            <v>81998</v>
          </cell>
          <cell r="E173">
            <v>26244</v>
          </cell>
          <cell r="F173">
            <v>4775</v>
          </cell>
          <cell r="G173">
            <v>31019</v>
          </cell>
          <cell r="H173">
            <v>7688</v>
          </cell>
          <cell r="I173">
            <v>38707</v>
          </cell>
          <cell r="K173">
            <v>11732</v>
          </cell>
          <cell r="L173">
            <v>54464</v>
          </cell>
          <cell r="M173">
            <v>13410</v>
          </cell>
          <cell r="N173">
            <v>149871</v>
          </cell>
          <cell r="O173">
            <v>17675</v>
          </cell>
          <cell r="Q173">
            <v>167315</v>
          </cell>
          <cell r="T173">
            <v>1.8</v>
          </cell>
          <cell r="U173">
            <v>8.1999999999999993</v>
          </cell>
          <cell r="V173">
            <v>2.9</v>
          </cell>
          <cell r="W173">
            <v>7.4</v>
          </cell>
          <cell r="X173">
            <v>1.8</v>
          </cell>
          <cell r="Y173">
            <v>6.2</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F173">
            <v>1.5</v>
          </cell>
          <cell r="BG173">
            <v>5.2</v>
          </cell>
          <cell r="BH173">
            <v>2.5</v>
          </cell>
          <cell r="BI173">
            <v>3</v>
          </cell>
          <cell r="BJ173">
            <v>2.7</v>
          </cell>
          <cell r="BK173">
            <v>3</v>
          </cell>
          <cell r="BO173">
            <v>24852</v>
          </cell>
          <cell r="CC173">
            <v>0</v>
          </cell>
          <cell r="CD173">
            <v>0</v>
          </cell>
        </row>
        <row r="174">
          <cell r="B174">
            <v>75346</v>
          </cell>
          <cell r="C174">
            <v>7991</v>
          </cell>
          <cell r="D174">
            <v>83337</v>
          </cell>
          <cell r="E174">
            <v>27456</v>
          </cell>
          <cell r="F174">
            <v>4850</v>
          </cell>
          <cell r="G174">
            <v>32307</v>
          </cell>
          <cell r="H174">
            <v>7784</v>
          </cell>
          <cell r="I174">
            <v>40091</v>
          </cell>
          <cell r="K174">
            <v>11847</v>
          </cell>
          <cell r="L174">
            <v>56045</v>
          </cell>
          <cell r="M174">
            <v>13222</v>
          </cell>
          <cell r="N174">
            <v>152604</v>
          </cell>
          <cell r="O174">
            <v>18041</v>
          </cell>
          <cell r="Q174">
            <v>170449</v>
          </cell>
          <cell r="T174">
            <v>1.6</v>
          </cell>
          <cell r="U174">
            <v>4.5999999999999996</v>
          </cell>
          <cell r="V174">
            <v>1.6</v>
          </cell>
          <cell r="W174">
            <v>4.2</v>
          </cell>
          <cell r="X174">
            <v>1.3</v>
          </cell>
          <cell r="Y174">
            <v>3.6</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F174">
            <v>1.4</v>
          </cell>
          <cell r="BG174">
            <v>2.2999999999999998</v>
          </cell>
          <cell r="BH174">
            <v>-3.1</v>
          </cell>
          <cell r="BI174">
            <v>1.2</v>
          </cell>
          <cell r="BJ174">
            <v>-0.4</v>
          </cell>
          <cell r="BK174">
            <v>1.2</v>
          </cell>
          <cell r="BO174">
            <v>26079</v>
          </cell>
          <cell r="CC174">
            <v>0</v>
          </cell>
          <cell r="CD174">
            <v>0</v>
          </cell>
        </row>
        <row r="175">
          <cell r="B175">
            <v>76413</v>
          </cell>
          <cell r="C175">
            <v>8150</v>
          </cell>
          <cell r="D175">
            <v>84564</v>
          </cell>
          <cell r="E175">
            <v>27823</v>
          </cell>
          <cell r="F175">
            <v>4797</v>
          </cell>
          <cell r="G175">
            <v>32620</v>
          </cell>
          <cell r="H175">
            <v>7867</v>
          </cell>
          <cell r="I175">
            <v>40487</v>
          </cell>
          <cell r="K175">
            <v>11921</v>
          </cell>
          <cell r="L175">
            <v>56607</v>
          </cell>
          <cell r="M175">
            <v>12973</v>
          </cell>
          <cell r="N175">
            <v>154144</v>
          </cell>
          <cell r="O175">
            <v>18902</v>
          </cell>
          <cell r="Q175">
            <v>172782</v>
          </cell>
          <cell r="T175">
            <v>1.5</v>
          </cell>
          <cell r="U175">
            <v>1.3</v>
          </cell>
          <cell r="V175">
            <v>-1.1000000000000001</v>
          </cell>
          <cell r="W175">
            <v>1</v>
          </cell>
          <cell r="X175">
            <v>1.1000000000000001</v>
          </cell>
          <cell r="Y175">
            <v>1</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F175">
            <v>0.1</v>
          </cell>
          <cell r="BG175">
            <v>1.9</v>
          </cell>
          <cell r="BH175">
            <v>1.6</v>
          </cell>
          <cell r="BI175">
            <v>1.8</v>
          </cell>
          <cell r="BJ175">
            <v>5.8</v>
          </cell>
          <cell r="BK175">
            <v>2.5</v>
          </cell>
          <cell r="BO175">
            <v>29435</v>
          </cell>
          <cell r="CC175">
            <v>0</v>
          </cell>
          <cell r="CD175">
            <v>0</v>
          </cell>
        </row>
        <row r="176">
          <cell r="B176">
            <v>77630</v>
          </cell>
          <cell r="C176">
            <v>8325</v>
          </cell>
          <cell r="D176">
            <v>85955</v>
          </cell>
          <cell r="E176">
            <v>27404</v>
          </cell>
          <cell r="F176">
            <v>4700</v>
          </cell>
          <cell r="G176">
            <v>32103</v>
          </cell>
          <cell r="H176">
            <v>7952</v>
          </cell>
          <cell r="I176">
            <v>40056</v>
          </cell>
          <cell r="K176">
            <v>11992</v>
          </cell>
          <cell r="L176">
            <v>56330</v>
          </cell>
          <cell r="M176">
            <v>12783</v>
          </cell>
          <cell r="N176">
            <v>155068</v>
          </cell>
          <cell r="O176">
            <v>19941</v>
          </cell>
          <cell r="Q176">
            <v>174749</v>
          </cell>
          <cell r="T176">
            <v>1.6</v>
          </cell>
          <cell r="U176">
            <v>-1.5</v>
          </cell>
          <cell r="V176">
            <v>-2</v>
          </cell>
          <cell r="W176">
            <v>-1.6</v>
          </cell>
          <cell r="X176">
            <v>1.1000000000000001</v>
          </cell>
          <cell r="Y176">
            <v>-1.1000000000000001</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F176">
            <v>0.6</v>
          </cell>
          <cell r="BG176">
            <v>-2.2000000000000002</v>
          </cell>
          <cell r="BH176">
            <v>-6.8</v>
          </cell>
          <cell r="BI176">
            <v>-0.7</v>
          </cell>
          <cell r="BJ176">
            <v>7.1</v>
          </cell>
          <cell r="BK176">
            <v>-0.5</v>
          </cell>
          <cell r="BO176">
            <v>28564</v>
          </cell>
          <cell r="CC176">
            <v>0</v>
          </cell>
          <cell r="CD176">
            <v>-1</v>
          </cell>
        </row>
        <row r="177">
          <cell r="B177">
            <v>78870</v>
          </cell>
          <cell r="C177">
            <v>8477</v>
          </cell>
          <cell r="D177">
            <v>87347</v>
          </cell>
          <cell r="E177">
            <v>26764</v>
          </cell>
          <cell r="F177">
            <v>4688</v>
          </cell>
          <cell r="G177">
            <v>31451</v>
          </cell>
          <cell r="H177">
            <v>8044</v>
          </cell>
          <cell r="I177">
            <v>39495</v>
          </cell>
          <cell r="K177">
            <v>12112</v>
          </cell>
          <cell r="L177">
            <v>55955</v>
          </cell>
          <cell r="M177">
            <v>13087</v>
          </cell>
          <cell r="N177">
            <v>156388</v>
          </cell>
          <cell r="O177">
            <v>20693</v>
          </cell>
          <cell r="Q177">
            <v>177178</v>
          </cell>
          <cell r="T177">
            <v>1.6</v>
          </cell>
          <cell r="U177">
            <v>-2.2999999999999998</v>
          </cell>
          <cell r="V177">
            <v>-0.3</v>
          </cell>
          <cell r="W177">
            <v>-2</v>
          </cell>
          <cell r="X177">
            <v>1.2</v>
          </cell>
          <cell r="Y177">
            <v>-1.4</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F177">
            <v>1.2</v>
          </cell>
          <cell r="BG177">
            <v>1.4</v>
          </cell>
          <cell r="BH177">
            <v>7</v>
          </cell>
          <cell r="BI177">
            <v>2.1</v>
          </cell>
          <cell r="BJ177">
            <v>2.5</v>
          </cell>
          <cell r="BK177">
            <v>2.8</v>
          </cell>
          <cell r="BO177">
            <v>25944</v>
          </cell>
          <cell r="CC177">
            <v>0</v>
          </cell>
          <cell r="CD177">
            <v>0</v>
          </cell>
        </row>
        <row r="178">
          <cell r="B178">
            <v>79983</v>
          </cell>
          <cell r="C178">
            <v>8586</v>
          </cell>
          <cell r="D178">
            <v>88569</v>
          </cell>
          <cell r="E178">
            <v>26485</v>
          </cell>
          <cell r="F178">
            <v>4855</v>
          </cell>
          <cell r="G178">
            <v>31340</v>
          </cell>
          <cell r="H178">
            <v>8136</v>
          </cell>
          <cell r="I178">
            <v>39476</v>
          </cell>
          <cell r="K178">
            <v>12300</v>
          </cell>
          <cell r="L178">
            <v>56175</v>
          </cell>
          <cell r="M178">
            <v>14229</v>
          </cell>
          <cell r="N178">
            <v>158973</v>
          </cell>
          <cell r="O178">
            <v>20858</v>
          </cell>
          <cell r="Q178">
            <v>180044</v>
          </cell>
          <cell r="T178">
            <v>1.4</v>
          </cell>
          <cell r="U178">
            <v>-1</v>
          </cell>
          <cell r="V178">
            <v>3.6</v>
          </cell>
          <cell r="W178">
            <v>-0.4</v>
          </cell>
          <cell r="X178">
            <v>1.1000000000000001</v>
          </cell>
          <cell r="Y178">
            <v>0</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F178">
            <v>1.3</v>
          </cell>
          <cell r="BG178">
            <v>-2.4</v>
          </cell>
          <cell r="BH178">
            <v>4.2</v>
          </cell>
          <cell r="BI178">
            <v>0.3</v>
          </cell>
          <cell r="BJ178">
            <v>2.2000000000000002</v>
          </cell>
          <cell r="BK178">
            <v>1</v>
          </cell>
          <cell r="BO178">
            <v>24347</v>
          </cell>
          <cell r="CC178">
            <v>0</v>
          </cell>
          <cell r="CD178">
            <v>0</v>
          </cell>
        </row>
        <row r="179">
          <cell r="B179">
            <v>80960</v>
          </cell>
          <cell r="C179">
            <v>8667</v>
          </cell>
          <cell r="D179">
            <v>89628</v>
          </cell>
          <cell r="E179">
            <v>26807</v>
          </cell>
          <cell r="F179">
            <v>5071</v>
          </cell>
          <cell r="G179">
            <v>31878</v>
          </cell>
          <cell r="H179">
            <v>8222</v>
          </cell>
          <cell r="I179">
            <v>40100</v>
          </cell>
          <cell r="K179">
            <v>12528</v>
          </cell>
          <cell r="L179">
            <v>57075</v>
          </cell>
          <cell r="M179">
            <v>15833</v>
          </cell>
          <cell r="N179">
            <v>162536</v>
          </cell>
          <cell r="O179">
            <v>20748</v>
          </cell>
          <cell r="Q179">
            <v>183280</v>
          </cell>
          <cell r="T179">
            <v>1.2</v>
          </cell>
          <cell r="U179">
            <v>1.2</v>
          </cell>
          <cell r="V179">
            <v>4.5</v>
          </cell>
          <cell r="W179">
            <v>1.7</v>
          </cell>
          <cell r="X179">
            <v>1.1000000000000001</v>
          </cell>
          <cell r="Y179">
            <v>1.6</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F179">
            <v>2.1</v>
          </cell>
          <cell r="BG179">
            <v>4.0999999999999996</v>
          </cell>
          <cell r="BH179">
            <v>14.8</v>
          </cell>
          <cell r="BI179">
            <v>3.3</v>
          </cell>
          <cell r="BJ179">
            <v>-3</v>
          </cell>
          <cell r="BK179">
            <v>2.1</v>
          </cell>
          <cell r="BO179">
            <v>28006</v>
          </cell>
          <cell r="CC179">
            <v>0</v>
          </cell>
          <cell r="CD179">
            <v>0</v>
          </cell>
        </row>
        <row r="180">
          <cell r="B180">
            <v>81868</v>
          </cell>
          <cell r="C180">
            <v>8764</v>
          </cell>
          <cell r="D180">
            <v>90632</v>
          </cell>
          <cell r="E180">
            <v>27472</v>
          </cell>
          <cell r="F180">
            <v>5097</v>
          </cell>
          <cell r="G180">
            <v>32568</v>
          </cell>
          <cell r="H180">
            <v>8306</v>
          </cell>
          <cell r="I180">
            <v>40875</v>
          </cell>
          <cell r="K180">
            <v>12754</v>
          </cell>
          <cell r="L180">
            <v>58123</v>
          </cell>
          <cell r="M180">
            <v>17350</v>
          </cell>
          <cell r="N180">
            <v>166105</v>
          </cell>
          <cell r="O180">
            <v>20751</v>
          </cell>
          <cell r="Q180">
            <v>186565</v>
          </cell>
          <cell r="T180">
            <v>1.1000000000000001</v>
          </cell>
          <cell r="U180">
            <v>2.5</v>
          </cell>
          <cell r="V180">
            <v>0.5</v>
          </cell>
          <cell r="W180">
            <v>2.2000000000000002</v>
          </cell>
          <cell r="X180">
            <v>1</v>
          </cell>
          <cell r="Y180">
            <v>1.9</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F180">
            <v>1.9</v>
          </cell>
          <cell r="BG180">
            <v>1.7</v>
          </cell>
          <cell r="BH180">
            <v>11.9</v>
          </cell>
          <cell r="BI180">
            <v>2.4</v>
          </cell>
          <cell r="BJ180">
            <v>1.2</v>
          </cell>
          <cell r="BK180">
            <v>1.4</v>
          </cell>
          <cell r="BO180">
            <v>29648</v>
          </cell>
          <cell r="CC180">
            <v>0</v>
          </cell>
          <cell r="CD180">
            <v>0</v>
          </cell>
        </row>
        <row r="181">
          <cell r="B181">
            <v>82968</v>
          </cell>
          <cell r="C181">
            <v>8926</v>
          </cell>
          <cell r="D181">
            <v>91894</v>
          </cell>
          <cell r="E181">
            <v>28436</v>
          </cell>
          <cell r="F181">
            <v>4950</v>
          </cell>
          <cell r="G181">
            <v>33386</v>
          </cell>
          <cell r="H181">
            <v>8389</v>
          </cell>
          <cell r="I181">
            <v>41775</v>
          </cell>
          <cell r="K181">
            <v>12945</v>
          </cell>
          <cell r="L181">
            <v>59262</v>
          </cell>
          <cell r="M181">
            <v>18164</v>
          </cell>
          <cell r="N181">
            <v>169320</v>
          </cell>
          <cell r="O181">
            <v>21136</v>
          </cell>
          <cell r="Q181">
            <v>190129</v>
          </cell>
          <cell r="T181">
            <v>1.4</v>
          </cell>
          <cell r="U181">
            <v>3.5</v>
          </cell>
          <cell r="V181">
            <v>-2.9</v>
          </cell>
          <cell r="W181">
            <v>2.5</v>
          </cell>
          <cell r="X181">
            <v>1</v>
          </cell>
          <cell r="Y181">
            <v>2.2000000000000002</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F181">
            <v>1.4</v>
          </cell>
          <cell r="BG181">
            <v>1.1000000000000001</v>
          </cell>
          <cell r="BH181">
            <v>-0.6</v>
          </cell>
          <cell r="BI181">
            <v>1</v>
          </cell>
          <cell r="BJ181">
            <v>1.8</v>
          </cell>
          <cell r="BK181">
            <v>2.2000000000000002</v>
          </cell>
          <cell r="BO181">
            <v>26531</v>
          </cell>
          <cell r="CC181">
            <v>0</v>
          </cell>
          <cell r="CD181">
            <v>0</v>
          </cell>
        </row>
        <row r="182">
          <cell r="B182">
            <v>84155</v>
          </cell>
          <cell r="C182">
            <v>9138</v>
          </cell>
          <cell r="D182">
            <v>93293</v>
          </cell>
          <cell r="E182">
            <v>29688</v>
          </cell>
          <cell r="F182">
            <v>4824</v>
          </cell>
          <cell r="G182">
            <v>34512</v>
          </cell>
          <cell r="H182">
            <v>8457</v>
          </cell>
          <cell r="I182">
            <v>42968</v>
          </cell>
          <cell r="K182">
            <v>13099</v>
          </cell>
          <cell r="L182">
            <v>60656</v>
          </cell>
          <cell r="M182">
            <v>17943</v>
          </cell>
          <cell r="N182">
            <v>171892</v>
          </cell>
          <cell r="O182">
            <v>21830</v>
          </cell>
          <cell r="Q182">
            <v>193502</v>
          </cell>
          <cell r="T182">
            <v>1.5</v>
          </cell>
          <cell r="U182">
            <v>4.4000000000000004</v>
          </cell>
          <cell r="V182">
            <v>-2.5</v>
          </cell>
          <cell r="W182">
            <v>3.4</v>
          </cell>
          <cell r="X182">
            <v>0.8</v>
          </cell>
          <cell r="Y182">
            <v>2.9</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F182">
            <v>1.1000000000000001</v>
          </cell>
          <cell r="BG182">
            <v>2.1</v>
          </cell>
          <cell r="BH182">
            <v>5.9</v>
          </cell>
          <cell r="BI182">
            <v>2.2000000000000002</v>
          </cell>
          <cell r="BJ182">
            <v>2.7</v>
          </cell>
          <cell r="BK182">
            <v>1.8</v>
          </cell>
          <cell r="BO182">
            <v>28197</v>
          </cell>
          <cell r="CC182">
            <v>0</v>
          </cell>
          <cell r="CD182">
            <v>0</v>
          </cell>
        </row>
        <row r="183">
          <cell r="B183">
            <v>85272</v>
          </cell>
          <cell r="C183">
            <v>9357</v>
          </cell>
          <cell r="D183">
            <v>94628</v>
          </cell>
          <cell r="E183">
            <v>31240</v>
          </cell>
          <cell r="F183">
            <v>4792</v>
          </cell>
          <cell r="G183">
            <v>36032</v>
          </cell>
          <cell r="H183">
            <v>8530</v>
          </cell>
          <cell r="I183">
            <v>44562</v>
          </cell>
          <cell r="K183">
            <v>13243</v>
          </cell>
          <cell r="L183">
            <v>62439</v>
          </cell>
          <cell r="M183">
            <v>17193</v>
          </cell>
          <cell r="N183">
            <v>174261</v>
          </cell>
          <cell r="O183">
            <v>22408</v>
          </cell>
          <cell r="Q183">
            <v>196642</v>
          </cell>
          <cell r="T183">
            <v>1.4</v>
          </cell>
          <cell r="U183">
            <v>5.2</v>
          </cell>
          <cell r="V183">
            <v>-0.7</v>
          </cell>
          <cell r="W183">
            <v>4.4000000000000004</v>
          </cell>
          <cell r="X183">
            <v>0.9</v>
          </cell>
          <cell r="Y183">
            <v>3.7</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F183">
            <v>1.2</v>
          </cell>
          <cell r="BG183">
            <v>3.9</v>
          </cell>
          <cell r="BH183">
            <v>-10.9</v>
          </cell>
          <cell r="BI183">
            <v>1.2</v>
          </cell>
          <cell r="BJ183">
            <v>4.5999999999999996</v>
          </cell>
          <cell r="BK183">
            <v>1.3</v>
          </cell>
          <cell r="BO183">
            <v>32159</v>
          </cell>
          <cell r="CC183">
            <v>-1</v>
          </cell>
          <cell r="CD183">
            <v>0</v>
          </cell>
        </row>
        <row r="184">
          <cell r="B184">
            <v>86412</v>
          </cell>
          <cell r="C184">
            <v>9571</v>
          </cell>
          <cell r="D184">
            <v>95983</v>
          </cell>
          <cell r="E184">
            <v>32427</v>
          </cell>
          <cell r="F184">
            <v>4828</v>
          </cell>
          <cell r="G184">
            <v>37256</v>
          </cell>
          <cell r="H184">
            <v>8591</v>
          </cell>
          <cell r="I184">
            <v>45847</v>
          </cell>
          <cell r="K184">
            <v>13375</v>
          </cell>
          <cell r="L184">
            <v>63902</v>
          </cell>
          <cell r="M184">
            <v>16268</v>
          </cell>
          <cell r="N184">
            <v>176154</v>
          </cell>
          <cell r="O184">
            <v>22815</v>
          </cell>
          <cell r="Q184">
            <v>199193</v>
          </cell>
          <cell r="T184">
            <v>1.4</v>
          </cell>
          <cell r="U184">
            <v>3.8</v>
          </cell>
          <cell r="V184">
            <v>0.8</v>
          </cell>
          <cell r="W184">
            <v>3.4</v>
          </cell>
          <cell r="X184">
            <v>0.7</v>
          </cell>
          <cell r="Y184">
            <v>2.9</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F184">
            <v>1.1000000000000001</v>
          </cell>
          <cell r="BG184">
            <v>2.9</v>
          </cell>
          <cell r="BH184">
            <v>-2.6</v>
          </cell>
          <cell r="BI184">
            <v>1.2</v>
          </cell>
          <cell r="BJ184">
            <v>0.6</v>
          </cell>
          <cell r="BK184">
            <v>1.7</v>
          </cell>
          <cell r="BO184">
            <v>35639</v>
          </cell>
          <cell r="CC184">
            <v>0</v>
          </cell>
          <cell r="CD184">
            <v>0</v>
          </cell>
        </row>
        <row r="185">
          <cell r="B185">
            <v>87665</v>
          </cell>
          <cell r="C185">
            <v>9779</v>
          </cell>
          <cell r="D185">
            <v>97444</v>
          </cell>
          <cell r="E185">
            <v>33008</v>
          </cell>
          <cell r="F185">
            <v>4909</v>
          </cell>
          <cell r="G185">
            <v>37918</v>
          </cell>
          <cell r="H185">
            <v>8658</v>
          </cell>
          <cell r="I185">
            <v>46576</v>
          </cell>
          <cell r="K185">
            <v>13515</v>
          </cell>
          <cell r="L185">
            <v>64812</v>
          </cell>
          <cell r="M185">
            <v>15684</v>
          </cell>
          <cell r="N185">
            <v>177940</v>
          </cell>
          <cell r="O185">
            <v>23169</v>
          </cell>
          <cell r="Q185">
            <v>201567</v>
          </cell>
          <cell r="T185">
            <v>1.5</v>
          </cell>
          <cell r="U185">
            <v>1.8</v>
          </cell>
          <cell r="V185">
            <v>1.7</v>
          </cell>
          <cell r="W185">
            <v>1.8</v>
          </cell>
          <cell r="X185">
            <v>0.8</v>
          </cell>
          <cell r="Y185">
            <v>1.6</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F185">
            <v>1.1000000000000001</v>
          </cell>
          <cell r="BG185">
            <v>0.2</v>
          </cell>
          <cell r="BH185">
            <v>-1.3</v>
          </cell>
          <cell r="BI185">
            <v>0.9</v>
          </cell>
          <cell r="BJ185">
            <v>0.3</v>
          </cell>
          <cell r="BK185">
            <v>1.1000000000000001</v>
          </cell>
          <cell r="BO185">
            <v>30392</v>
          </cell>
          <cell r="CC185">
            <v>1</v>
          </cell>
          <cell r="CD185">
            <v>0</v>
          </cell>
        </row>
        <row r="186">
          <cell r="B186">
            <v>89028</v>
          </cell>
          <cell r="C186">
            <v>9987</v>
          </cell>
          <cell r="D186">
            <v>99015</v>
          </cell>
          <cell r="E186">
            <v>33442</v>
          </cell>
          <cell r="F186">
            <v>5056</v>
          </cell>
          <cell r="G186">
            <v>38498</v>
          </cell>
          <cell r="H186">
            <v>8756</v>
          </cell>
          <cell r="I186">
            <v>47254</v>
          </cell>
          <cell r="K186">
            <v>13701</v>
          </cell>
          <cell r="L186">
            <v>65707</v>
          </cell>
          <cell r="M186">
            <v>16003</v>
          </cell>
          <cell r="N186">
            <v>180726</v>
          </cell>
          <cell r="O186">
            <v>23680</v>
          </cell>
          <cell r="Q186">
            <v>204508</v>
          </cell>
          <cell r="T186">
            <v>1.6</v>
          </cell>
          <cell r="U186">
            <v>1.3</v>
          </cell>
          <cell r="V186">
            <v>3</v>
          </cell>
          <cell r="W186">
            <v>1.5</v>
          </cell>
          <cell r="X186">
            <v>1.1000000000000001</v>
          </cell>
          <cell r="Y186">
            <v>1.5</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F186">
            <v>0.9</v>
          </cell>
          <cell r="BG186">
            <v>1.4</v>
          </cell>
          <cell r="BH186">
            <v>-4.5</v>
          </cell>
          <cell r="BI186">
            <v>1.2</v>
          </cell>
          <cell r="BJ186">
            <v>3.9</v>
          </cell>
          <cell r="BK186">
            <v>0.9</v>
          </cell>
          <cell r="BO186">
            <v>32045</v>
          </cell>
          <cell r="CC186">
            <v>0</v>
          </cell>
          <cell r="CD186">
            <v>0</v>
          </cell>
        </row>
        <row r="187">
          <cell r="B187">
            <v>90514</v>
          </cell>
          <cell r="C187">
            <v>10193</v>
          </cell>
          <cell r="D187">
            <v>100706</v>
          </cell>
          <cell r="E187">
            <v>34207</v>
          </cell>
          <cell r="F187">
            <v>5184</v>
          </cell>
          <cell r="G187">
            <v>39391</v>
          </cell>
          <cell r="H187">
            <v>8908</v>
          </cell>
          <cell r="I187">
            <v>48298</v>
          </cell>
          <cell r="K187">
            <v>13945</v>
          </cell>
          <cell r="L187">
            <v>67023</v>
          </cell>
          <cell r="M187">
            <v>16909</v>
          </cell>
          <cell r="N187">
            <v>184561</v>
          </cell>
          <cell r="O187">
            <v>24216</v>
          </cell>
          <cell r="Q187">
            <v>208518</v>
          </cell>
          <cell r="T187">
            <v>1.7</v>
          </cell>
          <cell r="U187">
            <v>2.2999999999999998</v>
          </cell>
          <cell r="V187">
            <v>2.5</v>
          </cell>
          <cell r="W187">
            <v>2.2999999999999998</v>
          </cell>
          <cell r="X187">
            <v>1.7</v>
          </cell>
          <cell r="Y187">
            <v>2.2000000000000002</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F187">
            <v>2.4</v>
          </cell>
          <cell r="BG187">
            <v>2.2999999999999998</v>
          </cell>
          <cell r="BH187">
            <v>11.9</v>
          </cell>
          <cell r="BI187">
            <v>2.5</v>
          </cell>
          <cell r="BJ187">
            <v>1.9</v>
          </cell>
          <cell r="BK187">
            <v>2.4</v>
          </cell>
          <cell r="BO187">
            <v>34985</v>
          </cell>
          <cell r="CC187">
            <v>-1</v>
          </cell>
          <cell r="CD187">
            <v>0</v>
          </cell>
        </row>
        <row r="188">
          <cell r="B188">
            <v>92045</v>
          </cell>
          <cell r="C188">
            <v>10390</v>
          </cell>
          <cell r="D188">
            <v>102434</v>
          </cell>
          <cell r="E188">
            <v>34783</v>
          </cell>
          <cell r="F188">
            <v>5235</v>
          </cell>
          <cell r="G188">
            <v>40018</v>
          </cell>
          <cell r="H188">
            <v>9085</v>
          </cell>
          <cell r="I188">
            <v>49104</v>
          </cell>
          <cell r="K188">
            <v>14221</v>
          </cell>
          <cell r="L188">
            <v>68141</v>
          </cell>
          <cell r="M188">
            <v>18173</v>
          </cell>
          <cell r="N188">
            <v>188747</v>
          </cell>
          <cell r="O188">
            <v>24584</v>
          </cell>
          <cell r="Q188">
            <v>213155</v>
          </cell>
          <cell r="T188">
            <v>1.7</v>
          </cell>
          <cell r="U188">
            <v>1.7</v>
          </cell>
          <cell r="V188">
            <v>1</v>
          </cell>
          <cell r="W188">
            <v>1.6</v>
          </cell>
          <cell r="X188">
            <v>2</v>
          </cell>
          <cell r="Y188">
            <v>1.7</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F188">
            <v>1.8</v>
          </cell>
          <cell r="BG188">
            <v>2.2999999999999998</v>
          </cell>
          <cell r="BH188">
            <v>7.9</v>
          </cell>
          <cell r="BI188">
            <v>2.6</v>
          </cell>
          <cell r="BJ188">
            <v>2.1</v>
          </cell>
          <cell r="BK188">
            <v>2.4</v>
          </cell>
          <cell r="BO188">
            <v>37910</v>
          </cell>
          <cell r="CC188">
            <v>0</v>
          </cell>
          <cell r="CD188">
            <v>1</v>
          </cell>
        </row>
        <row r="189">
          <cell r="B189">
            <v>93703</v>
          </cell>
          <cell r="C189">
            <v>10583</v>
          </cell>
          <cell r="D189">
            <v>104286</v>
          </cell>
          <cell r="E189">
            <v>34585</v>
          </cell>
          <cell r="F189">
            <v>5295</v>
          </cell>
          <cell r="G189">
            <v>39880</v>
          </cell>
          <cell r="H189">
            <v>9259</v>
          </cell>
          <cell r="I189">
            <v>49139</v>
          </cell>
          <cell r="K189">
            <v>14481</v>
          </cell>
          <cell r="L189">
            <v>68497</v>
          </cell>
          <cell r="M189">
            <v>19209</v>
          </cell>
          <cell r="N189">
            <v>192375</v>
          </cell>
          <cell r="O189">
            <v>24872</v>
          </cell>
          <cell r="Q189">
            <v>217328</v>
          </cell>
          <cell r="T189">
            <v>1.8</v>
          </cell>
          <cell r="U189">
            <v>-0.6</v>
          </cell>
          <cell r="V189">
            <v>1.1000000000000001</v>
          </cell>
          <cell r="W189">
            <v>-0.3</v>
          </cell>
          <cell r="X189">
            <v>1.9</v>
          </cell>
          <cell r="Y189">
            <v>0.1</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F189">
            <v>1.8</v>
          </cell>
          <cell r="BG189">
            <v>0.5</v>
          </cell>
          <cell r="BH189">
            <v>2.5</v>
          </cell>
          <cell r="BI189">
            <v>1.6</v>
          </cell>
          <cell r="BJ189">
            <v>-0.7</v>
          </cell>
          <cell r="BK189">
            <v>1.9</v>
          </cell>
          <cell r="BO189">
            <v>32591</v>
          </cell>
          <cell r="CC189">
            <v>1</v>
          </cell>
          <cell r="CD189">
            <v>0</v>
          </cell>
        </row>
        <row r="190">
          <cell r="B190">
            <v>95487</v>
          </cell>
          <cell r="C190">
            <v>10783</v>
          </cell>
          <cell r="D190">
            <v>106270</v>
          </cell>
          <cell r="E190">
            <v>35426</v>
          </cell>
          <cell r="F190">
            <v>5381</v>
          </cell>
          <cell r="G190">
            <v>40807</v>
          </cell>
          <cell r="H190">
            <v>9451</v>
          </cell>
          <cell r="I190">
            <v>50258</v>
          </cell>
          <cell r="K190">
            <v>14718</v>
          </cell>
          <cell r="L190">
            <v>69936</v>
          </cell>
          <cell r="M190">
            <v>19829</v>
          </cell>
          <cell r="N190">
            <v>195628</v>
          </cell>
          <cell r="O190">
            <v>25157</v>
          </cell>
          <cell r="Q190">
            <v>220742</v>
          </cell>
          <cell r="T190">
            <v>1.9</v>
          </cell>
          <cell r="U190">
            <v>2.4</v>
          </cell>
          <cell r="V190">
            <v>1.6</v>
          </cell>
          <cell r="W190">
            <v>2.2999999999999998</v>
          </cell>
          <cell r="X190">
            <v>2.1</v>
          </cell>
          <cell r="Y190">
            <v>2.2999999999999998</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F190">
            <v>1.8</v>
          </cell>
          <cell r="BG190">
            <v>0.7</v>
          </cell>
          <cell r="BH190">
            <v>6.2</v>
          </cell>
          <cell r="BI190">
            <v>1.7</v>
          </cell>
          <cell r="BJ190">
            <v>3</v>
          </cell>
          <cell r="BK190">
            <v>1.4</v>
          </cell>
          <cell r="BO190">
            <v>33377</v>
          </cell>
          <cell r="CC190">
            <v>1</v>
          </cell>
          <cell r="CD190">
            <v>0</v>
          </cell>
        </row>
        <row r="191">
          <cell r="B191">
            <v>97353</v>
          </cell>
          <cell r="C191">
            <v>10988</v>
          </cell>
          <cell r="D191">
            <v>108341</v>
          </cell>
          <cell r="E191">
            <v>35784</v>
          </cell>
          <cell r="F191">
            <v>5449</v>
          </cell>
          <cell r="G191">
            <v>41233</v>
          </cell>
          <cell r="H191">
            <v>9691</v>
          </cell>
          <cell r="I191">
            <v>50924</v>
          </cell>
          <cell r="K191">
            <v>14979</v>
          </cell>
          <cell r="L191">
            <v>70954</v>
          </cell>
          <cell r="M191">
            <v>20350</v>
          </cell>
          <cell r="N191">
            <v>199491</v>
          </cell>
          <cell r="O191">
            <v>25288</v>
          </cell>
          <cell r="Q191">
            <v>224096</v>
          </cell>
          <cell r="T191">
            <v>1.9</v>
          </cell>
          <cell r="U191">
            <v>1</v>
          </cell>
          <cell r="V191">
            <v>1.3</v>
          </cell>
          <cell r="W191">
            <v>1</v>
          </cell>
          <cell r="X191">
            <v>2.5</v>
          </cell>
          <cell r="Y191">
            <v>1.3</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F191">
            <v>1.4</v>
          </cell>
          <cell r="BG191">
            <v>1.7</v>
          </cell>
          <cell r="BH191">
            <v>0.1</v>
          </cell>
          <cell r="BI191">
            <v>1.7</v>
          </cell>
          <cell r="BJ191">
            <v>0.5</v>
          </cell>
          <cell r="BK191">
            <v>1.5</v>
          </cell>
          <cell r="BO191">
            <v>36441</v>
          </cell>
          <cell r="CC191">
            <v>-3</v>
          </cell>
          <cell r="CD191">
            <v>0</v>
          </cell>
        </row>
        <row r="192">
          <cell r="B192">
            <v>99171</v>
          </cell>
          <cell r="C192">
            <v>11199</v>
          </cell>
          <cell r="D192">
            <v>110370</v>
          </cell>
          <cell r="E192">
            <v>36492</v>
          </cell>
          <cell r="F192">
            <v>5432</v>
          </cell>
          <cell r="G192">
            <v>41924</v>
          </cell>
          <cell r="H192">
            <v>9924</v>
          </cell>
          <cell r="I192">
            <v>51848</v>
          </cell>
          <cell r="K192">
            <v>15289</v>
          </cell>
          <cell r="L192">
            <v>72278</v>
          </cell>
          <cell r="M192">
            <v>20782</v>
          </cell>
          <cell r="N192">
            <v>203495</v>
          </cell>
          <cell r="O192">
            <v>25182</v>
          </cell>
          <cell r="Q192">
            <v>227860</v>
          </cell>
          <cell r="T192">
            <v>1.9</v>
          </cell>
          <cell r="U192">
            <v>2</v>
          </cell>
          <cell r="V192">
            <v>-0.3</v>
          </cell>
          <cell r="W192">
            <v>1.7</v>
          </cell>
          <cell r="X192">
            <v>2.4</v>
          </cell>
          <cell r="Y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F192">
            <v>2.2000000000000002</v>
          </cell>
          <cell r="BG192">
            <v>2.8</v>
          </cell>
          <cell r="BH192">
            <v>3.6</v>
          </cell>
          <cell r="BI192">
            <v>2.5</v>
          </cell>
          <cell r="BJ192">
            <v>-1.1000000000000001</v>
          </cell>
          <cell r="BK192">
            <v>1.8</v>
          </cell>
          <cell r="BO192">
            <v>39807</v>
          </cell>
          <cell r="CC192">
            <v>1</v>
          </cell>
          <cell r="CD192">
            <v>0</v>
          </cell>
        </row>
        <row r="193">
          <cell r="B193">
            <v>100924</v>
          </cell>
          <cell r="C193">
            <v>11426</v>
          </cell>
          <cell r="D193">
            <v>112350</v>
          </cell>
          <cell r="E193">
            <v>36862</v>
          </cell>
          <cell r="F193">
            <v>5352</v>
          </cell>
          <cell r="G193">
            <v>42213</v>
          </cell>
          <cell r="H193">
            <v>10134</v>
          </cell>
          <cell r="I193">
            <v>52347</v>
          </cell>
          <cell r="K193">
            <v>15620</v>
          </cell>
          <cell r="L193">
            <v>73195</v>
          </cell>
          <cell r="M193">
            <v>21098</v>
          </cell>
          <cell r="N193">
            <v>207403</v>
          </cell>
          <cell r="O193">
            <v>25088</v>
          </cell>
          <cell r="Q193">
            <v>232323</v>
          </cell>
          <cell r="T193">
            <v>1.8</v>
          </cell>
          <cell r="U193">
            <v>1</v>
          </cell>
          <cell r="V193">
            <v>-1.5</v>
          </cell>
          <cell r="W193">
            <v>0.7</v>
          </cell>
          <cell r="X193">
            <v>2.1</v>
          </cell>
          <cell r="Y193">
            <v>1</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F193">
            <v>2.2999999999999998</v>
          </cell>
          <cell r="BG193">
            <v>3</v>
          </cell>
          <cell r="BH193">
            <v>1.3</v>
          </cell>
          <cell r="BI193">
            <v>2.1</v>
          </cell>
          <cell r="BJ193">
            <v>-0.4</v>
          </cell>
          <cell r="BK193">
            <v>1.9</v>
          </cell>
          <cell r="BO193">
            <v>35582</v>
          </cell>
          <cell r="CC193">
            <v>2</v>
          </cell>
          <cell r="CD193">
            <v>0</v>
          </cell>
        </row>
        <row r="194">
          <cell r="B194">
            <v>102578</v>
          </cell>
          <cell r="C194">
            <v>11674</v>
          </cell>
          <cell r="D194">
            <v>114252</v>
          </cell>
          <cell r="E194">
            <v>40002</v>
          </cell>
          <cell r="F194">
            <v>5291</v>
          </cell>
          <cell r="G194">
            <v>45293</v>
          </cell>
          <cell r="H194">
            <v>10340</v>
          </cell>
          <cell r="I194">
            <v>55634</v>
          </cell>
          <cell r="K194">
            <v>15935</v>
          </cell>
          <cell r="L194">
            <v>76884</v>
          </cell>
          <cell r="M194">
            <v>21275</v>
          </cell>
          <cell r="N194">
            <v>211564</v>
          </cell>
          <cell r="O194">
            <v>25450</v>
          </cell>
          <cell r="Q194">
            <v>237541</v>
          </cell>
          <cell r="T194">
            <v>1.7</v>
          </cell>
          <cell r="U194">
            <v>8.5</v>
          </cell>
          <cell r="V194">
            <v>-1.1000000000000001</v>
          </cell>
          <cell r="W194">
            <v>7.3</v>
          </cell>
          <cell r="X194">
            <v>2</v>
          </cell>
          <cell r="Y194">
            <v>6.3</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F194">
            <v>2.2000000000000002</v>
          </cell>
          <cell r="BG194">
            <v>-0.1</v>
          </cell>
          <cell r="BH194">
            <v>0.6</v>
          </cell>
          <cell r="BI194">
            <v>0.7</v>
          </cell>
          <cell r="BJ194">
            <v>0.7</v>
          </cell>
          <cell r="BK194">
            <v>2.1</v>
          </cell>
          <cell r="BO194">
            <v>36253</v>
          </cell>
          <cell r="CC194">
            <v>2</v>
          </cell>
          <cell r="CD194">
            <v>0</v>
          </cell>
        </row>
        <row r="195">
          <cell r="B195">
            <v>104299</v>
          </cell>
          <cell r="C195">
            <v>11947</v>
          </cell>
          <cell r="D195">
            <v>116247</v>
          </cell>
          <cell r="E195">
            <v>41243</v>
          </cell>
          <cell r="F195">
            <v>5316</v>
          </cell>
          <cell r="G195">
            <v>46559</v>
          </cell>
          <cell r="H195">
            <v>10584</v>
          </cell>
          <cell r="I195">
            <v>57143</v>
          </cell>
          <cell r="K195">
            <v>16230</v>
          </cell>
          <cell r="L195">
            <v>78778</v>
          </cell>
          <cell r="M195">
            <v>21201</v>
          </cell>
          <cell r="N195">
            <v>216172</v>
          </cell>
          <cell r="O195">
            <v>26174</v>
          </cell>
          <cell r="Q195">
            <v>242867</v>
          </cell>
          <cell r="T195">
            <v>1.7</v>
          </cell>
          <cell r="U195">
            <v>3.1</v>
          </cell>
          <cell r="V195">
            <v>0.5</v>
          </cell>
          <cell r="W195">
            <v>2.8</v>
          </cell>
          <cell r="X195">
            <v>2.4</v>
          </cell>
          <cell r="Y195">
            <v>2.7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F195">
            <v>1.4</v>
          </cell>
          <cell r="BG195">
            <v>6</v>
          </cell>
          <cell r="BH195">
            <v>0.2</v>
          </cell>
          <cell r="BI195">
            <v>3.4</v>
          </cell>
          <cell r="BJ195">
            <v>4.0999999999999996</v>
          </cell>
          <cell r="BK195">
            <v>2.6</v>
          </cell>
          <cell r="BO195">
            <v>42797</v>
          </cell>
          <cell r="CC195">
            <v>-6</v>
          </cell>
          <cell r="CD195">
            <v>0</v>
          </cell>
        </row>
        <row r="196">
          <cell r="B196">
            <v>106094</v>
          </cell>
          <cell r="C196">
            <v>12226</v>
          </cell>
          <cell r="D196">
            <v>118320</v>
          </cell>
          <cell r="E196">
            <v>42700</v>
          </cell>
          <cell r="F196">
            <v>5301</v>
          </cell>
          <cell r="G196">
            <v>48001</v>
          </cell>
          <cell r="H196">
            <v>10905</v>
          </cell>
          <cell r="I196">
            <v>58906</v>
          </cell>
          <cell r="K196">
            <v>16534</v>
          </cell>
          <cell r="L196">
            <v>80933</v>
          </cell>
          <cell r="M196">
            <v>20981</v>
          </cell>
          <cell r="N196">
            <v>220399</v>
          </cell>
          <cell r="O196">
            <v>26797</v>
          </cell>
          <cell r="Q196">
            <v>247233</v>
          </cell>
          <cell r="T196">
            <v>1.8</v>
          </cell>
          <cell r="U196">
            <v>3.5</v>
          </cell>
          <cell r="V196">
            <v>-0.3</v>
          </cell>
          <cell r="W196">
            <v>3.1</v>
          </cell>
          <cell r="X196">
            <v>3</v>
          </cell>
          <cell r="Y196">
            <v>3.1</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F196">
            <v>2.2999999999999998</v>
          </cell>
          <cell r="BG196">
            <v>3.4</v>
          </cell>
          <cell r="BH196">
            <v>-1.5</v>
          </cell>
          <cell r="BI196">
            <v>1.8</v>
          </cell>
          <cell r="BJ196">
            <v>2.9</v>
          </cell>
          <cell r="BK196">
            <v>2</v>
          </cell>
          <cell r="BO196">
            <v>47521</v>
          </cell>
          <cell r="CC196">
            <v>2</v>
          </cell>
          <cell r="CD196">
            <v>0</v>
          </cell>
        </row>
        <row r="197">
          <cell r="B197">
            <v>107764</v>
          </cell>
          <cell r="C197">
            <v>12473</v>
          </cell>
          <cell r="D197">
            <v>120236</v>
          </cell>
          <cell r="E197">
            <v>43823</v>
          </cell>
          <cell r="F197">
            <v>5164</v>
          </cell>
          <cell r="G197">
            <v>48987</v>
          </cell>
          <cell r="H197">
            <v>11193</v>
          </cell>
          <cell r="I197">
            <v>60180</v>
          </cell>
          <cell r="K197">
            <v>16907</v>
          </cell>
          <cell r="L197">
            <v>82667</v>
          </cell>
          <cell r="M197">
            <v>20825</v>
          </cell>
          <cell r="N197">
            <v>223952</v>
          </cell>
          <cell r="O197">
            <v>27062</v>
          </cell>
          <cell r="Q197">
            <v>250960</v>
          </cell>
          <cell r="T197">
            <v>1.6</v>
          </cell>
          <cell r="U197">
            <v>2.6</v>
          </cell>
          <cell r="V197">
            <v>-2.6</v>
          </cell>
          <cell r="W197">
            <v>2.1</v>
          </cell>
          <cell r="X197">
            <v>2.6</v>
          </cell>
          <cell r="Y197">
            <v>2.2000000000000002</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F197">
            <v>2.1</v>
          </cell>
          <cell r="BG197">
            <v>1.4</v>
          </cell>
          <cell r="BH197">
            <v>-1</v>
          </cell>
          <cell r="BI197">
            <v>1.5</v>
          </cell>
          <cell r="BJ197">
            <v>0.3</v>
          </cell>
          <cell r="BK197">
            <v>1.1000000000000001</v>
          </cell>
          <cell r="BO197">
            <v>40312</v>
          </cell>
          <cell r="CC197">
            <v>3</v>
          </cell>
          <cell r="CD197">
            <v>0</v>
          </cell>
        </row>
        <row r="198">
          <cell r="B198">
            <v>109651</v>
          </cell>
          <cell r="C198">
            <v>12722</v>
          </cell>
          <cell r="D198">
            <v>122377</v>
          </cell>
          <cell r="E198">
            <v>45636</v>
          </cell>
          <cell r="F198">
            <v>4970</v>
          </cell>
          <cell r="G198">
            <v>50606</v>
          </cell>
          <cell r="H198">
            <v>11425</v>
          </cell>
          <cell r="I198">
            <v>62031</v>
          </cell>
          <cell r="K198">
            <v>17338</v>
          </cell>
          <cell r="L198">
            <v>85035</v>
          </cell>
          <cell r="M198">
            <v>20710</v>
          </cell>
          <cell r="N198">
            <v>227817</v>
          </cell>
          <cell r="O198">
            <v>27215</v>
          </cell>
          <cell r="Q198">
            <v>255445</v>
          </cell>
          <cell r="T198">
            <v>1.8</v>
          </cell>
          <cell r="U198">
            <v>4.0999999999999996</v>
          </cell>
          <cell r="V198">
            <v>-3.8</v>
          </cell>
          <cell r="W198">
            <v>3.3</v>
          </cell>
          <cell r="X198">
            <v>2.1</v>
          </cell>
          <cell r="Y198">
            <v>3.1</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F198">
            <v>2.2999999999999998</v>
          </cell>
          <cell r="BG198">
            <v>0.5</v>
          </cell>
          <cell r="BH198">
            <v>-0.6</v>
          </cell>
          <cell r="BI198">
            <v>0.9</v>
          </cell>
          <cell r="BJ198">
            <v>-0.4</v>
          </cell>
          <cell r="BK198">
            <v>1.4</v>
          </cell>
          <cell r="BO198">
            <v>42629</v>
          </cell>
          <cell r="CC198">
            <v>3</v>
          </cell>
          <cell r="CD198">
            <v>0</v>
          </cell>
        </row>
        <row r="199">
          <cell r="B199">
            <v>112164</v>
          </cell>
          <cell r="C199">
            <v>13032</v>
          </cell>
          <cell r="D199">
            <v>125195</v>
          </cell>
          <cell r="E199">
            <v>47733</v>
          </cell>
          <cell r="F199">
            <v>4762</v>
          </cell>
          <cell r="G199">
            <v>52495</v>
          </cell>
          <cell r="H199">
            <v>11614</v>
          </cell>
          <cell r="I199">
            <v>64109</v>
          </cell>
          <cell r="K199">
            <v>17774</v>
          </cell>
          <cell r="L199">
            <v>87636</v>
          </cell>
          <cell r="M199">
            <v>20604</v>
          </cell>
          <cell r="N199">
            <v>233452</v>
          </cell>
          <cell r="O199">
            <v>27499</v>
          </cell>
          <cell r="Q199">
            <v>261648</v>
          </cell>
          <cell r="T199">
            <v>2.2999999999999998</v>
          </cell>
          <cell r="U199">
            <v>4.5999999999999996</v>
          </cell>
          <cell r="V199">
            <v>-4.2</v>
          </cell>
          <cell r="W199">
            <v>3.7</v>
          </cell>
          <cell r="X199">
            <v>1.7</v>
          </cell>
          <cell r="Y199">
            <v>3.4</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F199">
            <v>3.3</v>
          </cell>
          <cell r="BG199">
            <v>5.8</v>
          </cell>
          <cell r="BH199">
            <v>1.8</v>
          </cell>
          <cell r="BI199">
            <v>3.3</v>
          </cell>
          <cell r="BJ199">
            <v>1.9</v>
          </cell>
          <cell r="BK199">
            <v>3.1</v>
          </cell>
          <cell r="BO199">
            <v>49589</v>
          </cell>
          <cell r="CC199">
            <v>-10</v>
          </cell>
          <cell r="CD199">
            <v>0</v>
          </cell>
        </row>
        <row r="200">
          <cell r="B200">
            <v>115288</v>
          </cell>
          <cell r="C200">
            <v>13410</v>
          </cell>
          <cell r="D200">
            <v>128679</v>
          </cell>
          <cell r="E200">
            <v>49569</v>
          </cell>
          <cell r="F200">
            <v>4758</v>
          </cell>
          <cell r="G200">
            <v>54327</v>
          </cell>
          <cell r="H200">
            <v>11930</v>
          </cell>
          <cell r="I200">
            <v>66257</v>
          </cell>
          <cell r="K200">
            <v>18205</v>
          </cell>
          <cell r="L200">
            <v>90301</v>
          </cell>
          <cell r="M200">
            <v>20637</v>
          </cell>
          <cell r="N200">
            <v>240008</v>
          </cell>
          <cell r="O200">
            <v>28210</v>
          </cell>
          <cell r="Q200">
            <v>268626</v>
          </cell>
          <cell r="T200">
            <v>2.8</v>
          </cell>
          <cell r="U200">
            <v>3.8</v>
          </cell>
          <cell r="V200">
            <v>-0.1</v>
          </cell>
          <cell r="W200">
            <v>3.5</v>
          </cell>
          <cell r="X200">
            <v>2.7</v>
          </cell>
          <cell r="Y200">
            <v>3.4</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F200">
            <v>1.7</v>
          </cell>
          <cell r="BG200">
            <v>2.8</v>
          </cell>
          <cell r="BH200">
            <v>-3.6</v>
          </cell>
          <cell r="BI200">
            <v>2.7</v>
          </cell>
          <cell r="BJ200">
            <v>2.9</v>
          </cell>
          <cell r="BK200">
            <v>2.5</v>
          </cell>
          <cell r="BO200">
            <v>54472</v>
          </cell>
          <cell r="CC200">
            <v>4</v>
          </cell>
          <cell r="CD200">
            <v>0</v>
          </cell>
        </row>
        <row r="201">
          <cell r="B201">
            <v>118587</v>
          </cell>
          <cell r="C201">
            <v>13743</v>
          </cell>
          <cell r="D201">
            <v>132349</v>
          </cell>
          <cell r="E201">
            <v>52582</v>
          </cell>
          <cell r="F201">
            <v>3323</v>
          </cell>
          <cell r="G201">
            <v>55904</v>
          </cell>
          <cell r="H201">
            <v>12382</v>
          </cell>
          <cell r="I201">
            <v>68287</v>
          </cell>
          <cell r="K201">
            <v>18632</v>
          </cell>
          <cell r="L201">
            <v>92830</v>
          </cell>
          <cell r="M201">
            <v>20949</v>
          </cell>
          <cell r="N201">
            <v>245774</v>
          </cell>
          <cell r="O201">
            <v>29105</v>
          </cell>
          <cell r="Q201">
            <v>274748</v>
          </cell>
          <cell r="T201">
            <v>2.9</v>
          </cell>
          <cell r="U201">
            <v>6.1</v>
          </cell>
          <cell r="V201">
            <v>-30.2</v>
          </cell>
          <cell r="W201">
            <v>2.9</v>
          </cell>
          <cell r="X201">
            <v>3.8</v>
          </cell>
          <cell r="Y201">
            <v>3.1</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F201">
            <v>2.5</v>
          </cell>
          <cell r="BG201">
            <v>2.6</v>
          </cell>
          <cell r="BH201">
            <v>3.7</v>
          </cell>
          <cell r="BI201">
            <v>2.6</v>
          </cell>
          <cell r="BJ201">
            <v>1</v>
          </cell>
          <cell r="BK201">
            <v>2.4</v>
          </cell>
          <cell r="BO201">
            <v>48632</v>
          </cell>
          <cell r="CC201">
            <v>4</v>
          </cell>
          <cell r="CD201">
            <v>0</v>
          </cell>
        </row>
        <row r="202">
          <cell r="B202">
            <v>121393</v>
          </cell>
          <cell r="C202">
            <v>14076</v>
          </cell>
          <cell r="D202">
            <v>135469</v>
          </cell>
          <cell r="E202">
            <v>51888</v>
          </cell>
          <cell r="F202">
            <v>3196</v>
          </cell>
          <cell r="G202">
            <v>55083</v>
          </cell>
          <cell r="H202">
            <v>12841</v>
          </cell>
          <cell r="I202">
            <v>67925</v>
          </cell>
          <cell r="K202">
            <v>19102</v>
          </cell>
          <cell r="L202">
            <v>92990</v>
          </cell>
          <cell r="M202">
            <v>21608</v>
          </cell>
          <cell r="N202">
            <v>250060</v>
          </cell>
          <cell r="O202">
            <v>29834</v>
          </cell>
          <cell r="Q202">
            <v>279663</v>
          </cell>
          <cell r="T202">
            <v>2.4</v>
          </cell>
          <cell r="U202">
            <v>-1.3</v>
          </cell>
          <cell r="V202">
            <v>-3.8</v>
          </cell>
          <cell r="W202">
            <v>-1.5</v>
          </cell>
          <cell r="X202">
            <v>3.7</v>
          </cell>
          <cell r="Y202">
            <v>-0.5</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F202">
            <v>2.8</v>
          </cell>
          <cell r="BG202">
            <v>-0.4</v>
          </cell>
          <cell r="BH202">
            <v>3.9</v>
          </cell>
          <cell r="BI202">
            <v>1.7</v>
          </cell>
          <cell r="BJ202">
            <v>6.9</v>
          </cell>
          <cell r="BK202">
            <v>1.6</v>
          </cell>
          <cell r="BO202">
            <v>49407</v>
          </cell>
          <cell r="CC202">
            <v>3</v>
          </cell>
          <cell r="CD202">
            <v>0</v>
          </cell>
        </row>
        <row r="203">
          <cell r="B203">
            <v>123616</v>
          </cell>
          <cell r="C203">
            <v>14327</v>
          </cell>
          <cell r="D203">
            <v>137939</v>
          </cell>
          <cell r="E203">
            <v>51935</v>
          </cell>
          <cell r="F203">
            <v>3101</v>
          </cell>
          <cell r="G203">
            <v>55036</v>
          </cell>
          <cell r="H203">
            <v>13107</v>
          </cell>
          <cell r="I203">
            <v>68143</v>
          </cell>
          <cell r="K203">
            <v>19649</v>
          </cell>
          <cell r="L203">
            <v>93800</v>
          </cell>
          <cell r="M203">
            <v>22671</v>
          </cell>
          <cell r="N203">
            <v>254038</v>
          </cell>
          <cell r="O203">
            <v>30269</v>
          </cell>
          <cell r="Q203">
            <v>284336</v>
          </cell>
          <cell r="T203">
            <v>1.8</v>
          </cell>
          <cell r="U203">
            <v>0.1</v>
          </cell>
          <cell r="V203">
            <v>-3</v>
          </cell>
          <cell r="W203">
            <v>-0.1</v>
          </cell>
          <cell r="X203">
            <v>2.1</v>
          </cell>
          <cell r="Y203">
            <v>0.3</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F203">
            <v>2.5</v>
          </cell>
          <cell r="BG203">
            <v>0.6</v>
          </cell>
          <cell r="BH203">
            <v>2.8</v>
          </cell>
          <cell r="BI203">
            <v>1.3</v>
          </cell>
          <cell r="BJ203">
            <v>-2.2000000000000002</v>
          </cell>
          <cell r="BK203">
            <v>1.6</v>
          </cell>
          <cell r="BO203">
            <v>53185</v>
          </cell>
          <cell r="CC203">
            <v>-12</v>
          </cell>
          <cell r="CD203">
            <v>0</v>
          </cell>
        </row>
        <row r="204">
          <cell r="B204">
            <v>125949</v>
          </cell>
          <cell r="C204">
            <v>14581</v>
          </cell>
          <cell r="D204">
            <v>140530</v>
          </cell>
          <cell r="E204">
            <v>51977</v>
          </cell>
          <cell r="F204">
            <v>3155</v>
          </cell>
          <cell r="G204">
            <v>55132</v>
          </cell>
          <cell r="H204">
            <v>13255</v>
          </cell>
          <cell r="I204">
            <v>68387</v>
          </cell>
          <cell r="K204">
            <v>20272</v>
          </cell>
          <cell r="L204">
            <v>94725</v>
          </cell>
          <cell r="M204">
            <v>23947</v>
          </cell>
          <cell r="N204">
            <v>259147</v>
          </cell>
          <cell r="O204">
            <v>30596</v>
          </cell>
          <cell r="Q204">
            <v>289749</v>
          </cell>
          <cell r="T204">
            <v>1.9</v>
          </cell>
          <cell r="U204">
            <v>0.1</v>
          </cell>
          <cell r="V204">
            <v>1.8</v>
          </cell>
          <cell r="W204">
            <v>0.2</v>
          </cell>
          <cell r="X204">
            <v>1.1000000000000001</v>
          </cell>
          <cell r="Y204">
            <v>0.4</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F204">
            <v>3.3</v>
          </cell>
          <cell r="BG204">
            <v>1.8</v>
          </cell>
          <cell r="BH204">
            <v>6.2</v>
          </cell>
          <cell r="BI204">
            <v>2.1</v>
          </cell>
          <cell r="BJ204">
            <v>1.8</v>
          </cell>
          <cell r="BK204">
            <v>1.9</v>
          </cell>
          <cell r="BO204">
            <v>56898</v>
          </cell>
          <cell r="CC204">
            <v>6</v>
          </cell>
          <cell r="CD204">
            <v>0</v>
          </cell>
        </row>
        <row r="205">
          <cell r="B205">
            <v>128549</v>
          </cell>
          <cell r="C205">
            <v>14865</v>
          </cell>
          <cell r="D205">
            <v>143414</v>
          </cell>
          <cell r="E205">
            <v>52184</v>
          </cell>
          <cell r="F205">
            <v>3368</v>
          </cell>
          <cell r="G205">
            <v>55552</v>
          </cell>
          <cell r="H205">
            <v>13596</v>
          </cell>
          <cell r="I205">
            <v>69148</v>
          </cell>
          <cell r="K205">
            <v>20883</v>
          </cell>
          <cell r="L205">
            <v>96207</v>
          </cell>
          <cell r="M205">
            <v>25018</v>
          </cell>
          <cell r="N205">
            <v>266862</v>
          </cell>
          <cell r="O205">
            <v>30749</v>
          </cell>
          <cell r="Q205">
            <v>297276</v>
          </cell>
          <cell r="T205">
            <v>2.1</v>
          </cell>
          <cell r="U205">
            <v>0.4</v>
          </cell>
          <cell r="V205">
            <v>6.7</v>
          </cell>
          <cell r="W205">
            <v>0.8</v>
          </cell>
          <cell r="X205">
            <v>2.6</v>
          </cell>
          <cell r="Y205">
            <v>1.1000000000000001</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F205">
            <v>3.2</v>
          </cell>
          <cell r="BG205">
            <v>2.8</v>
          </cell>
          <cell r="BH205">
            <v>6.7</v>
          </cell>
          <cell r="BI205">
            <v>2.7</v>
          </cell>
          <cell r="BJ205">
            <v>1.1000000000000001</v>
          </cell>
          <cell r="BK205">
            <v>2.4</v>
          </cell>
          <cell r="BO205">
            <v>48556</v>
          </cell>
          <cell r="CC205">
            <v>5</v>
          </cell>
          <cell r="CD205">
            <v>0</v>
          </cell>
        </row>
        <row r="206">
          <cell r="B206">
            <v>131022</v>
          </cell>
          <cell r="C206">
            <v>15123</v>
          </cell>
          <cell r="D206">
            <v>146145</v>
          </cell>
          <cell r="E206">
            <v>60628</v>
          </cell>
          <cell r="F206">
            <v>3528</v>
          </cell>
          <cell r="G206">
            <v>64156</v>
          </cell>
          <cell r="H206">
            <v>14330</v>
          </cell>
          <cell r="I206">
            <v>78486</v>
          </cell>
          <cell r="K206">
            <v>21411</v>
          </cell>
          <cell r="L206">
            <v>106242</v>
          </cell>
          <cell r="M206">
            <v>25629</v>
          </cell>
          <cell r="N206">
            <v>275648</v>
          </cell>
          <cell r="O206">
            <v>30555</v>
          </cell>
          <cell r="Q206">
            <v>305879</v>
          </cell>
          <cell r="T206">
            <v>1.9</v>
          </cell>
          <cell r="U206">
            <v>16.2</v>
          </cell>
          <cell r="V206">
            <v>4.7</v>
          </cell>
          <cell r="W206">
            <v>15.5</v>
          </cell>
          <cell r="X206">
            <v>5.4</v>
          </cell>
          <cell r="Y206">
            <v>13.5</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F206">
            <v>3</v>
          </cell>
          <cell r="BG206">
            <v>5.4</v>
          </cell>
          <cell r="BH206">
            <v>1.3</v>
          </cell>
          <cell r="BI206">
            <v>3.5</v>
          </cell>
          <cell r="BJ206">
            <v>0.9</v>
          </cell>
          <cell r="BK206">
            <v>2.9</v>
          </cell>
          <cell r="BO206">
            <v>55764</v>
          </cell>
          <cell r="CC206">
            <v>2</v>
          </cell>
          <cell r="CD206">
            <v>0</v>
          </cell>
        </row>
        <row r="207">
          <cell r="B207">
            <v>132542</v>
          </cell>
          <cell r="C207">
            <v>15266</v>
          </cell>
          <cell r="D207">
            <v>147807</v>
          </cell>
          <cell r="E207">
            <v>61899</v>
          </cell>
          <cell r="F207">
            <v>3452</v>
          </cell>
          <cell r="G207">
            <v>65351</v>
          </cell>
          <cell r="H207">
            <v>15323</v>
          </cell>
          <cell r="I207">
            <v>80674</v>
          </cell>
          <cell r="K207">
            <v>21878</v>
          </cell>
          <cell r="L207">
            <v>109089</v>
          </cell>
          <cell r="M207">
            <v>25729</v>
          </cell>
          <cell r="N207">
            <v>282892</v>
          </cell>
          <cell r="O207">
            <v>29941</v>
          </cell>
          <cell r="Q207">
            <v>313032</v>
          </cell>
          <cell r="T207">
            <v>1.1000000000000001</v>
          </cell>
          <cell r="U207">
            <v>2.1</v>
          </cell>
          <cell r="V207">
            <v>-2.1</v>
          </cell>
          <cell r="W207">
            <v>1.9</v>
          </cell>
          <cell r="X207">
            <v>6.9</v>
          </cell>
          <cell r="Y207">
            <v>2.8</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F207">
            <v>1</v>
          </cell>
          <cell r="BG207">
            <v>8.6999999999999993</v>
          </cell>
          <cell r="BH207">
            <v>-2</v>
          </cell>
          <cell r="BI207">
            <v>3.4</v>
          </cell>
          <cell r="BJ207">
            <v>-4.7</v>
          </cell>
          <cell r="BK207">
            <v>3.3</v>
          </cell>
          <cell r="BO207">
            <v>66492</v>
          </cell>
          <cell r="CC207">
            <v>-17</v>
          </cell>
          <cell r="CD207">
            <v>0</v>
          </cell>
        </row>
        <row r="208">
          <cell r="B208">
            <v>132771</v>
          </cell>
          <cell r="C208">
            <v>15267</v>
          </cell>
          <cell r="D208">
            <v>148037</v>
          </cell>
          <cell r="E208">
            <v>63284</v>
          </cell>
          <cell r="F208">
            <v>3355</v>
          </cell>
          <cell r="G208">
            <v>66639</v>
          </cell>
          <cell r="H208">
            <v>16289</v>
          </cell>
          <cell r="I208">
            <v>82928</v>
          </cell>
          <cell r="K208">
            <v>22365</v>
          </cell>
          <cell r="L208">
            <v>111996</v>
          </cell>
          <cell r="M208">
            <v>25599</v>
          </cell>
          <cell r="N208">
            <v>286096</v>
          </cell>
          <cell r="O208">
            <v>29504</v>
          </cell>
          <cell r="Q208">
            <v>316010</v>
          </cell>
          <cell r="T208">
            <v>0.2</v>
          </cell>
          <cell r="U208">
            <v>2.2000000000000002</v>
          </cell>
          <cell r="V208">
            <v>-2.8</v>
          </cell>
          <cell r="W208">
            <v>2</v>
          </cell>
          <cell r="X208">
            <v>6.3</v>
          </cell>
          <cell r="Y208">
            <v>2.8</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F208">
            <v>2.9</v>
          </cell>
          <cell r="BG208">
            <v>-0.8</v>
          </cell>
          <cell r="BH208">
            <v>3.6</v>
          </cell>
          <cell r="BI208">
            <v>0.2</v>
          </cell>
          <cell r="BJ208">
            <v>-1</v>
          </cell>
          <cell r="BK208">
            <v>0.2</v>
          </cell>
          <cell r="BO208">
            <v>67988</v>
          </cell>
          <cell r="CC208">
            <v>8</v>
          </cell>
          <cell r="CD208">
            <v>0</v>
          </cell>
        </row>
        <row r="209">
          <cell r="B209">
            <v>132436</v>
          </cell>
          <cell r="C209">
            <v>15220</v>
          </cell>
          <cell r="D209">
            <v>147656</v>
          </cell>
          <cell r="E209">
            <v>63504</v>
          </cell>
          <cell r="F209">
            <v>3318</v>
          </cell>
          <cell r="G209">
            <v>66822</v>
          </cell>
          <cell r="H209">
            <v>16834</v>
          </cell>
          <cell r="I209">
            <v>83656</v>
          </cell>
          <cell r="K209">
            <v>22876</v>
          </cell>
          <cell r="L209">
            <v>113326</v>
          </cell>
          <cell r="M209">
            <v>25422</v>
          </cell>
          <cell r="N209">
            <v>285033</v>
          </cell>
          <cell r="O209">
            <v>29609</v>
          </cell>
          <cell r="Q209">
            <v>314804</v>
          </cell>
          <cell r="T209">
            <v>-0.3</v>
          </cell>
          <cell r="U209">
            <v>0.3</v>
          </cell>
          <cell r="V209">
            <v>-1.1000000000000001</v>
          </cell>
          <cell r="W209">
            <v>0.3</v>
          </cell>
          <cell r="X209">
            <v>3.3</v>
          </cell>
          <cell r="Y209">
            <v>0.9</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F209">
            <v>2.4</v>
          </cell>
          <cell r="BG209">
            <v>2.5</v>
          </cell>
          <cell r="BH209">
            <v>-3.6</v>
          </cell>
          <cell r="BI209">
            <v>0.5</v>
          </cell>
          <cell r="BJ209">
            <v>1.7</v>
          </cell>
          <cell r="BK209">
            <v>0</v>
          </cell>
          <cell r="BO209">
            <v>58013</v>
          </cell>
          <cell r="CC209">
            <v>8</v>
          </cell>
          <cell r="CD209">
            <v>0</v>
          </cell>
        </row>
        <row r="210">
          <cell r="B210">
            <v>132621</v>
          </cell>
          <cell r="C210">
            <v>15248</v>
          </cell>
          <cell r="D210">
            <v>147869</v>
          </cell>
          <cell r="E210">
            <v>58138</v>
          </cell>
          <cell r="F210">
            <v>3375</v>
          </cell>
          <cell r="G210">
            <v>61513</v>
          </cell>
          <cell r="H210">
            <v>16825</v>
          </cell>
          <cell r="I210">
            <v>78338</v>
          </cell>
          <cell r="K210">
            <v>23336</v>
          </cell>
          <cell r="L210">
            <v>108487</v>
          </cell>
          <cell r="M210">
            <v>25401</v>
          </cell>
          <cell r="N210">
            <v>283136</v>
          </cell>
          <cell r="O210">
            <v>30265</v>
          </cell>
          <cell r="Q210">
            <v>312976</v>
          </cell>
          <cell r="T210">
            <v>0.1</v>
          </cell>
          <cell r="U210">
            <v>-8.4</v>
          </cell>
          <cell r="V210">
            <v>1.7</v>
          </cell>
          <cell r="W210">
            <v>-7.9</v>
          </cell>
          <cell r="X210">
            <v>-0.1</v>
          </cell>
          <cell r="Y210">
            <v>-6.4</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F210">
            <v>1.9</v>
          </cell>
          <cell r="BG210">
            <v>-3.9</v>
          </cell>
          <cell r="BH210">
            <v>0.7</v>
          </cell>
          <cell r="BI210">
            <v>-1.6</v>
          </cell>
          <cell r="BJ210">
            <v>1.2</v>
          </cell>
          <cell r="BK210">
            <v>-1.2</v>
          </cell>
          <cell r="BO210">
            <v>57495</v>
          </cell>
          <cell r="CC210">
            <v>-4</v>
          </cell>
          <cell r="CD210">
            <v>-1</v>
          </cell>
        </row>
        <row r="211">
          <cell r="B211">
            <v>133739</v>
          </cell>
          <cell r="C211">
            <v>15379</v>
          </cell>
          <cell r="D211">
            <v>149117</v>
          </cell>
          <cell r="E211">
            <v>58251</v>
          </cell>
          <cell r="F211">
            <v>3527</v>
          </cell>
          <cell r="G211">
            <v>61777</v>
          </cell>
          <cell r="H211">
            <v>16561</v>
          </cell>
          <cell r="I211">
            <v>78338</v>
          </cell>
          <cell r="K211">
            <v>23672</v>
          </cell>
          <cell r="L211">
            <v>108820</v>
          </cell>
          <cell r="M211">
            <v>25952</v>
          </cell>
          <cell r="N211">
            <v>283500</v>
          </cell>
          <cell r="O211">
            <v>31017</v>
          </cell>
          <cell r="Q211">
            <v>313928</v>
          </cell>
          <cell r="T211">
            <v>0.8</v>
          </cell>
          <cell r="U211">
            <v>0.2</v>
          </cell>
          <cell r="V211">
            <v>4.5</v>
          </cell>
          <cell r="W211">
            <v>0.4</v>
          </cell>
          <cell r="X211">
            <v>-1.6</v>
          </cell>
          <cell r="Y211">
            <v>0</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F211">
            <v>1.5</v>
          </cell>
          <cell r="BG211">
            <v>-1.9</v>
          </cell>
          <cell r="BH211">
            <v>1.1000000000000001</v>
          </cell>
          <cell r="BI211">
            <v>0.1</v>
          </cell>
          <cell r="BJ211">
            <v>2.7</v>
          </cell>
          <cell r="BK211">
            <v>0.4</v>
          </cell>
          <cell r="BO211">
            <v>58676</v>
          </cell>
          <cell r="CC211">
            <v>-10</v>
          </cell>
          <cell r="CD211">
            <v>0</v>
          </cell>
        </row>
        <row r="212">
          <cell r="B212">
            <v>135918</v>
          </cell>
          <cell r="C212">
            <v>15623</v>
          </cell>
          <cell r="D212">
            <v>151541</v>
          </cell>
          <cell r="E212">
            <v>58849</v>
          </cell>
          <cell r="F212">
            <v>3746</v>
          </cell>
          <cell r="G212">
            <v>62595</v>
          </cell>
          <cell r="H212">
            <v>16470</v>
          </cell>
          <cell r="I212">
            <v>79065</v>
          </cell>
          <cell r="K212">
            <v>23955</v>
          </cell>
          <cell r="L212">
            <v>109841</v>
          </cell>
          <cell r="M212">
            <v>26872</v>
          </cell>
          <cell r="N212">
            <v>287978</v>
          </cell>
          <cell r="O212">
            <v>31726</v>
          </cell>
          <cell r="Q212">
            <v>319247</v>
          </cell>
          <cell r="T212">
            <v>1.6</v>
          </cell>
          <cell r="U212">
            <v>1</v>
          </cell>
          <cell r="V212">
            <v>6.2</v>
          </cell>
          <cell r="W212">
            <v>1.3</v>
          </cell>
          <cell r="X212">
            <v>-0.6</v>
          </cell>
          <cell r="Y212">
            <v>0.9</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F212">
            <v>1.2</v>
          </cell>
          <cell r="BG212">
            <v>2.9</v>
          </cell>
          <cell r="BH212">
            <v>5.0999999999999996</v>
          </cell>
          <cell r="BI212">
            <v>2.4</v>
          </cell>
          <cell r="BJ212">
            <v>3.4</v>
          </cell>
          <cell r="BK212">
            <v>2.1</v>
          </cell>
          <cell r="BO212">
            <v>64133</v>
          </cell>
          <cell r="CC212">
            <v>10</v>
          </cell>
          <cell r="CD212">
            <v>0</v>
          </cell>
        </row>
        <row r="213">
          <cell r="B213">
            <v>138858</v>
          </cell>
          <cell r="C213">
            <v>15933</v>
          </cell>
          <cell r="D213">
            <v>154791</v>
          </cell>
          <cell r="E213">
            <v>59687</v>
          </cell>
          <cell r="F213">
            <v>4073</v>
          </cell>
          <cell r="G213">
            <v>63760</v>
          </cell>
          <cell r="H213">
            <v>16687</v>
          </cell>
          <cell r="I213">
            <v>80447</v>
          </cell>
          <cell r="K213">
            <v>24251</v>
          </cell>
          <cell r="L213">
            <v>111570</v>
          </cell>
          <cell r="M213">
            <v>27473</v>
          </cell>
          <cell r="N213">
            <v>295790</v>
          </cell>
          <cell r="O213">
            <v>32364</v>
          </cell>
          <cell r="Q213">
            <v>327842</v>
          </cell>
          <cell r="T213">
            <v>2.1</v>
          </cell>
          <cell r="U213">
            <v>1.4</v>
          </cell>
          <cell r="V213">
            <v>8.6999999999999993</v>
          </cell>
          <cell r="W213">
            <v>1.9</v>
          </cell>
          <cell r="X213">
            <v>1.3</v>
          </cell>
          <cell r="Y213">
            <v>1.7</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F213">
            <v>1.1000000000000001</v>
          </cell>
          <cell r="BG213">
            <v>1.2</v>
          </cell>
          <cell r="BH213">
            <v>4</v>
          </cell>
          <cell r="BI213">
            <v>1.8</v>
          </cell>
          <cell r="BJ213">
            <v>0.3</v>
          </cell>
          <cell r="BK213">
            <v>2.2000000000000002</v>
          </cell>
          <cell r="BO213">
            <v>54379</v>
          </cell>
          <cell r="CC213">
            <v>9</v>
          </cell>
          <cell r="CD213">
            <v>1</v>
          </cell>
        </row>
        <row r="214">
          <cell r="B214">
            <v>142208</v>
          </cell>
          <cell r="C214">
            <v>16268</v>
          </cell>
          <cell r="D214">
            <v>158475</v>
          </cell>
          <cell r="E214">
            <v>67254</v>
          </cell>
          <cell r="F214">
            <v>4419</v>
          </cell>
          <cell r="G214">
            <v>71673</v>
          </cell>
          <cell r="H214">
            <v>16954</v>
          </cell>
          <cell r="I214">
            <v>88627</v>
          </cell>
          <cell r="K214">
            <v>24593</v>
          </cell>
          <cell r="L214">
            <v>120174</v>
          </cell>
          <cell r="M214">
            <v>27757</v>
          </cell>
          <cell r="N214">
            <v>304446</v>
          </cell>
          <cell r="O214">
            <v>32855</v>
          </cell>
          <cell r="Q214">
            <v>336695</v>
          </cell>
          <cell r="T214">
            <v>2.4</v>
          </cell>
          <cell r="U214">
            <v>12.7</v>
          </cell>
          <cell r="V214">
            <v>8.5</v>
          </cell>
          <cell r="W214">
            <v>12.4</v>
          </cell>
          <cell r="X214">
            <v>1.6</v>
          </cell>
          <cell r="Y214">
            <v>10.199999999999999</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F214">
            <v>1.6</v>
          </cell>
          <cell r="BG214">
            <v>7.7</v>
          </cell>
          <cell r="BH214">
            <v>-2.7</v>
          </cell>
          <cell r="BI214">
            <v>4.0999999999999996</v>
          </cell>
          <cell r="BJ214">
            <v>2.6</v>
          </cell>
          <cell r="BK214">
            <v>3.7</v>
          </cell>
          <cell r="BO214">
            <v>65656</v>
          </cell>
          <cell r="CC214">
            <v>-23</v>
          </cell>
          <cell r="CD214">
            <v>-1</v>
          </cell>
        </row>
        <row r="215">
          <cell r="B215">
            <v>145703</v>
          </cell>
          <cell r="C215">
            <v>16612</v>
          </cell>
          <cell r="D215">
            <v>162316</v>
          </cell>
          <cell r="E215">
            <v>67381</v>
          </cell>
          <cell r="F215">
            <v>4625</v>
          </cell>
          <cell r="G215">
            <v>72006</v>
          </cell>
          <cell r="H215">
            <v>17125</v>
          </cell>
          <cell r="I215">
            <v>89131</v>
          </cell>
          <cell r="K215">
            <v>25002</v>
          </cell>
          <cell r="L215">
            <v>121172</v>
          </cell>
          <cell r="M215">
            <v>28073</v>
          </cell>
          <cell r="N215">
            <v>311551</v>
          </cell>
          <cell r="O215">
            <v>33344</v>
          </cell>
          <cell r="Q215">
            <v>343884</v>
          </cell>
          <cell r="T215">
            <v>2.4</v>
          </cell>
          <cell r="U215">
            <v>0.2</v>
          </cell>
          <cell r="V215">
            <v>4.7</v>
          </cell>
          <cell r="W215">
            <v>0.5</v>
          </cell>
          <cell r="X215">
            <v>1</v>
          </cell>
          <cell r="Y215">
            <v>0.6</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F215">
            <v>1.7</v>
          </cell>
          <cell r="BG215">
            <v>0.4</v>
          </cell>
          <cell r="BH215">
            <v>2.4</v>
          </cell>
          <cell r="BI215">
            <v>1.5</v>
          </cell>
          <cell r="BJ215">
            <v>1.5</v>
          </cell>
          <cell r="BK215">
            <v>1.4</v>
          </cell>
          <cell r="BO215">
            <v>69392</v>
          </cell>
          <cell r="CC215">
            <v>-6</v>
          </cell>
          <cell r="CD215">
            <v>0</v>
          </cell>
        </row>
        <row r="216">
          <cell r="B216">
            <v>148987</v>
          </cell>
          <cell r="C216">
            <v>16937</v>
          </cell>
          <cell r="D216">
            <v>165924</v>
          </cell>
          <cell r="E216">
            <v>67747</v>
          </cell>
          <cell r="F216">
            <v>4332</v>
          </cell>
          <cell r="G216">
            <v>72078</v>
          </cell>
          <cell r="H216">
            <v>17332</v>
          </cell>
          <cell r="I216">
            <v>89410</v>
          </cell>
          <cell r="K216">
            <v>25440</v>
          </cell>
          <cell r="L216">
            <v>121975</v>
          </cell>
          <cell r="M216">
            <v>28698</v>
          </cell>
          <cell r="N216">
            <v>316955</v>
          </cell>
          <cell r="O216">
            <v>33744</v>
          </cell>
          <cell r="Q216">
            <v>350026</v>
          </cell>
          <cell r="T216">
            <v>2.2000000000000002</v>
          </cell>
          <cell r="U216">
            <v>0.5</v>
          </cell>
          <cell r="V216">
            <v>-6.3</v>
          </cell>
          <cell r="W216">
            <v>0.1</v>
          </cell>
          <cell r="X216">
            <v>1.2</v>
          </cell>
          <cell r="Y216">
            <v>0.3</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F216">
            <v>1.6</v>
          </cell>
          <cell r="BG216">
            <v>2.6</v>
          </cell>
          <cell r="BH216">
            <v>3.2</v>
          </cell>
          <cell r="BI216">
            <v>2.4</v>
          </cell>
          <cell r="BJ216">
            <v>0.3</v>
          </cell>
          <cell r="BK216">
            <v>1.8</v>
          </cell>
          <cell r="BO216">
            <v>74670</v>
          </cell>
          <cell r="CC216">
            <v>28</v>
          </cell>
          <cell r="CD216">
            <v>1</v>
          </cell>
        </row>
        <row r="217">
          <cell r="B217">
            <v>152003</v>
          </cell>
          <cell r="C217">
            <v>17248</v>
          </cell>
          <cell r="D217">
            <v>169251</v>
          </cell>
          <cell r="E217">
            <v>69436</v>
          </cell>
          <cell r="F217">
            <v>3772</v>
          </cell>
          <cell r="G217">
            <v>73207</v>
          </cell>
          <cell r="H217">
            <v>17752</v>
          </cell>
          <cell r="I217">
            <v>90959</v>
          </cell>
          <cell r="K217">
            <v>25903</v>
          </cell>
          <cell r="L217">
            <v>124073</v>
          </cell>
          <cell r="M217">
            <v>29308</v>
          </cell>
          <cell r="N217">
            <v>322587</v>
          </cell>
          <cell r="O217">
            <v>33883</v>
          </cell>
          <cell r="Q217">
            <v>357009</v>
          </cell>
          <cell r="T217">
            <v>2</v>
          </cell>
          <cell r="U217">
            <v>2.5</v>
          </cell>
          <cell r="V217">
            <v>-12.9</v>
          </cell>
          <cell r="W217">
            <v>1.6</v>
          </cell>
          <cell r="X217">
            <v>2.4</v>
          </cell>
          <cell r="Y217">
            <v>1.7</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F217">
            <v>2.1</v>
          </cell>
          <cell r="BG217">
            <v>-2.2000000000000002</v>
          </cell>
          <cell r="BH217">
            <v>1.8</v>
          </cell>
          <cell r="BI217">
            <v>0.4</v>
          </cell>
          <cell r="BJ217">
            <v>2.1</v>
          </cell>
          <cell r="BK217">
            <v>1.6</v>
          </cell>
          <cell r="BO217">
            <v>60354</v>
          </cell>
          <cell r="CC217">
            <v>15</v>
          </cell>
          <cell r="CD217">
            <v>0</v>
          </cell>
        </row>
        <row r="218">
          <cell r="B218">
            <v>154642</v>
          </cell>
          <cell r="C218">
            <v>17532</v>
          </cell>
          <cell r="D218">
            <v>172175</v>
          </cell>
          <cell r="E218">
            <v>72433</v>
          </cell>
          <cell r="F218">
            <v>3567</v>
          </cell>
          <cell r="G218">
            <v>76000</v>
          </cell>
          <cell r="H218">
            <v>18182</v>
          </cell>
          <cell r="I218">
            <v>94182</v>
          </cell>
          <cell r="K218">
            <v>26388</v>
          </cell>
          <cell r="L218">
            <v>127868</v>
          </cell>
          <cell r="M218">
            <v>29690</v>
          </cell>
          <cell r="N218">
            <v>329701</v>
          </cell>
          <cell r="O218">
            <v>33880</v>
          </cell>
          <cell r="Q218">
            <v>364592</v>
          </cell>
          <cell r="T218">
            <v>1.7</v>
          </cell>
          <cell r="U218">
            <v>4.3</v>
          </cell>
          <cell r="V218">
            <v>-5.4</v>
          </cell>
          <cell r="W218">
            <v>3.8</v>
          </cell>
          <cell r="X218">
            <v>2.4</v>
          </cell>
          <cell r="Y218">
            <v>3.5</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F218">
            <v>1.5</v>
          </cell>
          <cell r="BG218">
            <v>5.7</v>
          </cell>
          <cell r="BH218">
            <v>0.9</v>
          </cell>
          <cell r="BI218">
            <v>3.2</v>
          </cell>
          <cell r="BJ218">
            <v>-1.4</v>
          </cell>
          <cell r="BK218">
            <v>2.8</v>
          </cell>
          <cell r="BO218">
            <v>71689</v>
          </cell>
          <cell r="CC218">
            <v>-65</v>
          </cell>
          <cell r="CD218">
            <v>0</v>
          </cell>
        </row>
        <row r="219">
          <cell r="B219">
            <v>157129</v>
          </cell>
          <cell r="C219">
            <v>17798</v>
          </cell>
          <cell r="D219">
            <v>174928</v>
          </cell>
          <cell r="E219">
            <v>74622</v>
          </cell>
          <cell r="F219">
            <v>3900</v>
          </cell>
          <cell r="G219">
            <v>78522</v>
          </cell>
          <cell r="H219">
            <v>18434</v>
          </cell>
          <cell r="I219">
            <v>96955</v>
          </cell>
          <cell r="K219">
            <v>26853</v>
          </cell>
          <cell r="L219">
            <v>131199</v>
          </cell>
          <cell r="M219">
            <v>29704</v>
          </cell>
          <cell r="N219">
            <v>335824</v>
          </cell>
          <cell r="O219">
            <v>33952</v>
          </cell>
          <cell r="Q219">
            <v>369865</v>
          </cell>
          <cell r="T219">
            <v>1.6</v>
          </cell>
          <cell r="U219">
            <v>3</v>
          </cell>
          <cell r="V219">
            <v>9.3000000000000007</v>
          </cell>
          <cell r="W219">
            <v>3.3</v>
          </cell>
          <cell r="X219">
            <v>1.4</v>
          </cell>
          <cell r="Y219">
            <v>2.9</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F219">
            <v>2.2000000000000002</v>
          </cell>
          <cell r="BG219">
            <v>4</v>
          </cell>
          <cell r="BH219">
            <v>-0.2</v>
          </cell>
          <cell r="BI219">
            <v>2.4</v>
          </cell>
          <cell r="BJ219">
            <v>0.3</v>
          </cell>
          <cell r="BK219">
            <v>1.7</v>
          </cell>
          <cell r="BO219">
            <v>78930</v>
          </cell>
          <cell r="CC219">
            <v>-4</v>
          </cell>
          <cell r="CD219">
            <v>0</v>
          </cell>
        </row>
        <row r="220">
          <cell r="B220">
            <v>159739</v>
          </cell>
          <cell r="C220">
            <v>18083</v>
          </cell>
          <cell r="D220">
            <v>177822</v>
          </cell>
          <cell r="E220">
            <v>74582</v>
          </cell>
          <cell r="F220">
            <v>4308</v>
          </cell>
          <cell r="G220">
            <v>78890</v>
          </cell>
          <cell r="H220">
            <v>18565</v>
          </cell>
          <cell r="I220">
            <v>97455</v>
          </cell>
          <cell r="K220">
            <v>27275</v>
          </cell>
          <cell r="L220">
            <v>132213</v>
          </cell>
          <cell r="M220">
            <v>29360</v>
          </cell>
          <cell r="N220">
            <v>339401</v>
          </cell>
          <cell r="O220">
            <v>34173</v>
          </cell>
          <cell r="Q220">
            <v>372729</v>
          </cell>
          <cell r="T220">
            <v>1.7</v>
          </cell>
          <cell r="U220">
            <v>-0.1</v>
          </cell>
          <cell r="V220">
            <v>10.5</v>
          </cell>
          <cell r="W220">
            <v>0.5</v>
          </cell>
          <cell r="X220">
            <v>0.7</v>
          </cell>
          <cell r="Y220">
            <v>0.5</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F220">
            <v>1.4</v>
          </cell>
          <cell r="BG220">
            <v>-0.5</v>
          </cell>
          <cell r="BH220">
            <v>1.3</v>
          </cell>
          <cell r="BI220">
            <v>0.4</v>
          </cell>
          <cell r="BJ220">
            <v>1.1000000000000001</v>
          </cell>
          <cell r="BK220">
            <v>0</v>
          </cell>
          <cell r="BO220">
            <v>80017</v>
          </cell>
          <cell r="CC220">
            <v>73</v>
          </cell>
          <cell r="CD220">
            <v>0</v>
          </cell>
        </row>
        <row r="221">
          <cell r="B221">
            <v>161973</v>
          </cell>
          <cell r="C221">
            <v>18320</v>
          </cell>
          <cell r="D221">
            <v>180293</v>
          </cell>
          <cell r="E221">
            <v>72785</v>
          </cell>
          <cell r="F221">
            <v>4316</v>
          </cell>
          <cell r="G221">
            <v>77101</v>
          </cell>
          <cell r="H221">
            <v>18799</v>
          </cell>
          <cell r="I221">
            <v>95899</v>
          </cell>
          <cell r="K221">
            <v>27674</v>
          </cell>
          <cell r="L221">
            <v>131150</v>
          </cell>
          <cell r="M221">
            <v>28869</v>
          </cell>
          <cell r="N221">
            <v>340312</v>
          </cell>
          <cell r="O221">
            <v>34656</v>
          </cell>
          <cell r="Q221">
            <v>374760</v>
          </cell>
          <cell r="T221">
            <v>1.4</v>
          </cell>
          <cell r="U221">
            <v>-2.4</v>
          </cell>
          <cell r="V221">
            <v>0.2</v>
          </cell>
          <cell r="W221">
            <v>-2.2999999999999998</v>
          </cell>
          <cell r="X221">
            <v>1.3</v>
          </cell>
          <cell r="Y221">
            <v>-1.6</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F221">
            <v>1.3</v>
          </cell>
          <cell r="BG221">
            <v>-2</v>
          </cell>
          <cell r="BH221">
            <v>-5.7</v>
          </cell>
          <cell r="BI221">
            <v>-0.1</v>
          </cell>
          <cell r="BJ221">
            <v>1.8</v>
          </cell>
          <cell r="BK221">
            <v>0.4</v>
          </cell>
          <cell r="BO221">
            <v>65420</v>
          </cell>
          <cell r="CC221">
            <v>24</v>
          </cell>
          <cell r="CD221">
            <v>0</v>
          </cell>
        </row>
        <row r="222">
          <cell r="B222">
            <v>163535</v>
          </cell>
          <cell r="C222">
            <v>18466</v>
          </cell>
          <cell r="D222">
            <v>182001</v>
          </cell>
          <cell r="E222">
            <v>71418</v>
          </cell>
          <cell r="F222">
            <v>4023</v>
          </cell>
          <cell r="G222">
            <v>75441</v>
          </cell>
          <cell r="H222">
            <v>19286</v>
          </cell>
          <cell r="I222">
            <v>94727</v>
          </cell>
          <cell r="K222">
            <v>28062</v>
          </cell>
          <cell r="L222">
            <v>130461</v>
          </cell>
          <cell r="M222">
            <v>28637</v>
          </cell>
          <cell r="N222">
            <v>341099</v>
          </cell>
          <cell r="O222">
            <v>35333</v>
          </cell>
          <cell r="Q222">
            <v>377158</v>
          </cell>
          <cell r="T222">
            <v>0.9</v>
          </cell>
          <cell r="U222">
            <v>-1.9</v>
          </cell>
          <cell r="V222">
            <v>-6.8</v>
          </cell>
          <cell r="W222">
            <v>-2.2000000000000002</v>
          </cell>
          <cell r="X222">
            <v>2.6</v>
          </cell>
          <cell r="Y222">
            <v>-1.2</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F222">
            <v>1.6</v>
          </cell>
          <cell r="BG222">
            <v>0.7</v>
          </cell>
          <cell r="BH222">
            <v>1.9</v>
          </cell>
          <cell r="BI222">
            <v>0.9</v>
          </cell>
          <cell r="BJ222">
            <v>0.4</v>
          </cell>
          <cell r="BK222">
            <v>1.5</v>
          </cell>
          <cell r="BO222">
            <v>70076</v>
          </cell>
          <cell r="CC222">
            <v>-130</v>
          </cell>
          <cell r="CD222">
            <v>-1</v>
          </cell>
        </row>
        <row r="223">
          <cell r="B223">
            <v>164569</v>
          </cell>
          <cell r="C223">
            <v>18540</v>
          </cell>
          <cell r="D223">
            <v>183108</v>
          </cell>
          <cell r="E223">
            <v>70641</v>
          </cell>
          <cell r="F223">
            <v>3940</v>
          </cell>
          <cell r="G223">
            <v>74581</v>
          </cell>
          <cell r="H223">
            <v>19786</v>
          </cell>
          <cell r="I223">
            <v>94367</v>
          </cell>
          <cell r="K223">
            <v>28472</v>
          </cell>
          <cell r="L223">
            <v>130607</v>
          </cell>
          <cell r="M223">
            <v>28893</v>
          </cell>
          <cell r="N223">
            <v>342608</v>
          </cell>
          <cell r="O223">
            <v>36011</v>
          </cell>
          <cell r="Q223">
            <v>379527</v>
          </cell>
          <cell r="T223">
            <v>0.6</v>
          </cell>
          <cell r="U223">
            <v>-1.1000000000000001</v>
          </cell>
          <cell r="V223">
            <v>-2.1</v>
          </cell>
          <cell r="W223">
            <v>-1.1000000000000001</v>
          </cell>
          <cell r="X223">
            <v>2.6</v>
          </cell>
          <cell r="Y223">
            <v>-0.4</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F223">
            <v>1.5</v>
          </cell>
          <cell r="BG223">
            <v>0.3</v>
          </cell>
          <cell r="BH223">
            <v>0.1</v>
          </cell>
          <cell r="BI223">
            <v>0</v>
          </cell>
          <cell r="BJ223">
            <v>3.8</v>
          </cell>
          <cell r="BK223">
            <v>0.2</v>
          </cell>
          <cell r="BO223">
            <v>74032</v>
          </cell>
          <cell r="CC223">
            <v>-30</v>
          </cell>
          <cell r="CD223">
            <v>0</v>
          </cell>
        </row>
        <row r="224">
          <cell r="B224">
            <v>165599</v>
          </cell>
          <cell r="C224">
            <v>18616</v>
          </cell>
          <cell r="D224">
            <v>184201</v>
          </cell>
          <cell r="E224">
            <v>70528</v>
          </cell>
          <cell r="F224">
            <v>4090</v>
          </cell>
          <cell r="G224">
            <v>74618</v>
          </cell>
          <cell r="H224">
            <v>19973</v>
          </cell>
          <cell r="I224">
            <v>94591</v>
          </cell>
          <cell r="K224">
            <v>28884</v>
          </cell>
          <cell r="L224">
            <v>131340</v>
          </cell>
          <cell r="M224">
            <v>29358</v>
          </cell>
          <cell r="N224">
            <v>344898</v>
          </cell>
          <cell r="O224">
            <v>36608</v>
          </cell>
          <cell r="Q224">
            <v>381718</v>
          </cell>
          <cell r="T224">
            <v>0.6</v>
          </cell>
          <cell r="U224">
            <v>-0.2</v>
          </cell>
          <cell r="V224">
            <v>3.8</v>
          </cell>
          <cell r="W224">
            <v>0.1</v>
          </cell>
          <cell r="X224">
            <v>0.9</v>
          </cell>
          <cell r="Y224">
            <v>0.2</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F224">
            <v>1.3</v>
          </cell>
          <cell r="BG224">
            <v>-0.2</v>
          </cell>
          <cell r="BH224">
            <v>2.1</v>
          </cell>
          <cell r="BI224">
            <v>0.8</v>
          </cell>
          <cell r="BJ224">
            <v>1.5</v>
          </cell>
          <cell r="BK224">
            <v>0.3</v>
          </cell>
          <cell r="BO224">
            <v>74503</v>
          </cell>
          <cell r="CC224">
            <v>162</v>
          </cell>
          <cell r="CD224">
            <v>1</v>
          </cell>
        </row>
        <row r="225">
          <cell r="B225">
            <v>166887</v>
          </cell>
          <cell r="C225">
            <v>18751</v>
          </cell>
          <cell r="D225">
            <v>185637</v>
          </cell>
          <cell r="E225">
            <v>70854</v>
          </cell>
          <cell r="F225">
            <v>4374</v>
          </cell>
          <cell r="G225">
            <v>75229</v>
          </cell>
          <cell r="H225">
            <v>19959</v>
          </cell>
          <cell r="I225">
            <v>95187</v>
          </cell>
          <cell r="K225">
            <v>29279</v>
          </cell>
          <cell r="L225">
            <v>132434</v>
          </cell>
          <cell r="M225">
            <v>29511</v>
          </cell>
          <cell r="N225">
            <v>347582</v>
          </cell>
          <cell r="O225">
            <v>37218</v>
          </cell>
          <cell r="Q225">
            <v>384580</v>
          </cell>
          <cell r="T225">
            <v>0.8</v>
          </cell>
          <cell r="U225">
            <v>0.5</v>
          </cell>
          <cell r="V225">
            <v>6.9</v>
          </cell>
          <cell r="W225">
            <v>0.8</v>
          </cell>
          <cell r="X225">
            <v>-0.1</v>
          </cell>
          <cell r="Y225">
            <v>0.6</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F225">
            <v>1.6</v>
          </cell>
          <cell r="BG225">
            <v>1</v>
          </cell>
          <cell r="BH225">
            <v>1</v>
          </cell>
          <cell r="BI225">
            <v>0.7</v>
          </cell>
          <cell r="BJ225">
            <v>-0.1</v>
          </cell>
          <cell r="BK225">
            <v>1.1000000000000001</v>
          </cell>
          <cell r="BO225">
            <v>64811</v>
          </cell>
          <cell r="CC225">
            <v>60</v>
          </cell>
          <cell r="CD225">
            <v>1</v>
          </cell>
        </row>
        <row r="226">
          <cell r="B226">
            <v>168177</v>
          </cell>
          <cell r="C226">
            <v>18931</v>
          </cell>
          <cell r="D226">
            <v>187177</v>
          </cell>
          <cell r="E226">
            <v>71859</v>
          </cell>
          <cell r="F226">
            <v>4603</v>
          </cell>
          <cell r="G226">
            <v>76462</v>
          </cell>
          <cell r="H226">
            <v>19997</v>
          </cell>
          <cell r="I226">
            <v>96459</v>
          </cell>
          <cell r="K226">
            <v>29640</v>
          </cell>
          <cell r="L226">
            <v>134175</v>
          </cell>
          <cell r="M226">
            <v>29616</v>
          </cell>
          <cell r="N226">
            <v>350968</v>
          </cell>
          <cell r="O226">
            <v>37917</v>
          </cell>
          <cell r="Q226">
            <v>388673</v>
          </cell>
          <cell r="T226">
            <v>0.8</v>
          </cell>
          <cell r="U226">
            <v>1.4</v>
          </cell>
          <cell r="V226">
            <v>5.2</v>
          </cell>
          <cell r="W226">
            <v>1.6</v>
          </cell>
          <cell r="X226">
            <v>0.2</v>
          </cell>
          <cell r="Y226">
            <v>1.3</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F226">
            <v>1.2</v>
          </cell>
          <cell r="BG226">
            <v>2.2000000000000002</v>
          </cell>
          <cell r="BH226">
            <v>-0.7</v>
          </cell>
          <cell r="BI226">
            <v>1.2</v>
          </cell>
          <cell r="BJ226">
            <v>3.5</v>
          </cell>
          <cell r="BK226">
            <v>1.1000000000000001</v>
          </cell>
          <cell r="BO226">
            <v>70620</v>
          </cell>
          <cell r="CC226">
            <v>-269</v>
          </cell>
          <cell r="CD226">
            <v>-3</v>
          </cell>
        </row>
        <row r="227">
          <cell r="B227">
            <v>169494</v>
          </cell>
          <cell r="C227">
            <v>19375</v>
          </cell>
          <cell r="D227">
            <v>188800</v>
          </cell>
          <cell r="E227">
            <v>72981</v>
          </cell>
          <cell r="F227">
            <v>4774</v>
          </cell>
          <cell r="G227">
            <v>77755</v>
          </cell>
          <cell r="H227">
            <v>20307</v>
          </cell>
          <cell r="I227">
            <v>98061</v>
          </cell>
          <cell r="K227">
            <v>29946</v>
          </cell>
          <cell r="L227">
            <v>136194</v>
          </cell>
          <cell r="M227">
            <v>29895</v>
          </cell>
          <cell r="N227">
            <v>354889</v>
          </cell>
          <cell r="O227">
            <v>38721</v>
          </cell>
          <cell r="Q227">
            <v>393631</v>
          </cell>
          <cell r="T227">
            <v>0.9</v>
          </cell>
          <cell r="U227">
            <v>1.6</v>
          </cell>
          <cell r="V227">
            <v>3.7</v>
          </cell>
          <cell r="W227">
            <v>1.7</v>
          </cell>
          <cell r="X227">
            <v>1.5</v>
          </cell>
          <cell r="Y227">
            <v>1.7</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F227">
            <v>1</v>
          </cell>
          <cell r="BG227">
            <v>0.1</v>
          </cell>
          <cell r="BH227">
            <v>0.4</v>
          </cell>
          <cell r="BI227">
            <v>0.4</v>
          </cell>
          <cell r="BJ227">
            <v>2.1</v>
          </cell>
          <cell r="BK227">
            <v>0.9</v>
          </cell>
          <cell r="BO227">
            <v>75138</v>
          </cell>
          <cell r="CC227">
            <v>-99</v>
          </cell>
          <cell r="CD227">
            <v>-1</v>
          </cell>
        </row>
        <row r="228">
          <cell r="B228">
            <v>171062</v>
          </cell>
          <cell r="C228">
            <v>19619</v>
          </cell>
          <cell r="D228">
            <v>190669</v>
          </cell>
          <cell r="E228">
            <v>73639</v>
          </cell>
          <cell r="F228">
            <v>4805</v>
          </cell>
          <cell r="G228">
            <v>78445</v>
          </cell>
          <cell r="H228">
            <v>20740</v>
          </cell>
          <cell r="I228">
            <v>99185</v>
          </cell>
          <cell r="K228">
            <v>30188</v>
          </cell>
          <cell r="L228">
            <v>137669</v>
          </cell>
          <cell r="M228">
            <v>30555</v>
          </cell>
          <cell r="N228">
            <v>358892</v>
          </cell>
          <cell r="O228">
            <v>39384</v>
          </cell>
          <cell r="Q228">
            <v>398453</v>
          </cell>
          <cell r="T228">
            <v>1</v>
          </cell>
          <cell r="U228">
            <v>0.9</v>
          </cell>
          <cell r="V228">
            <v>0.7</v>
          </cell>
          <cell r="W228">
            <v>0.9</v>
          </cell>
          <cell r="X228">
            <v>2.1</v>
          </cell>
          <cell r="Y228">
            <v>1.1000000000000001</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F228">
            <v>0.8</v>
          </cell>
          <cell r="BG228">
            <v>2.2000000000000002</v>
          </cell>
          <cell r="BH228">
            <v>4</v>
          </cell>
          <cell r="BI228">
            <v>1.9</v>
          </cell>
          <cell r="BJ228">
            <v>1</v>
          </cell>
          <cell r="BK228">
            <v>1.5</v>
          </cell>
          <cell r="BO228">
            <v>79211</v>
          </cell>
          <cell r="CC228">
            <v>355</v>
          </cell>
          <cell r="CD228">
            <v>3</v>
          </cell>
        </row>
        <row r="229">
          <cell r="B229">
            <v>172610</v>
          </cell>
          <cell r="C229">
            <v>19836</v>
          </cell>
          <cell r="D229">
            <v>192460</v>
          </cell>
          <cell r="E229">
            <v>72983</v>
          </cell>
          <cell r="F229">
            <v>4762</v>
          </cell>
          <cell r="G229">
            <v>77745</v>
          </cell>
          <cell r="H229">
            <v>21103</v>
          </cell>
          <cell r="I229">
            <v>98848</v>
          </cell>
          <cell r="K229">
            <v>30399</v>
          </cell>
          <cell r="L229">
            <v>137644</v>
          </cell>
          <cell r="M229">
            <v>31467</v>
          </cell>
          <cell r="N229">
            <v>361571</v>
          </cell>
          <cell r="O229">
            <v>39634</v>
          </cell>
          <cell r="Q229">
            <v>401654</v>
          </cell>
          <cell r="T229">
            <v>0.9</v>
          </cell>
          <cell r="U229">
            <v>-0.9</v>
          </cell>
          <cell r="V229">
            <v>-0.9</v>
          </cell>
          <cell r="W229">
            <v>-0.9</v>
          </cell>
          <cell r="X229">
            <v>1.7</v>
          </cell>
          <cell r="Y229">
            <v>-0.3</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F229">
            <v>0.7</v>
          </cell>
          <cell r="BG229">
            <v>0.2</v>
          </cell>
          <cell r="BH229">
            <v>1.9</v>
          </cell>
          <cell r="BI229">
            <v>0.6</v>
          </cell>
          <cell r="BJ229">
            <v>1.3</v>
          </cell>
          <cell r="BK229">
            <v>1.1000000000000001</v>
          </cell>
          <cell r="BO229">
            <v>67459</v>
          </cell>
          <cell r="CC229">
            <v>107</v>
          </cell>
          <cell r="CD229">
            <v>2</v>
          </cell>
        </row>
        <row r="230">
          <cell r="B230">
            <v>173969</v>
          </cell>
          <cell r="C230">
            <v>19992</v>
          </cell>
          <cell r="D230">
            <v>194022</v>
          </cell>
          <cell r="E230">
            <v>70769</v>
          </cell>
          <cell r="F230">
            <v>4775</v>
          </cell>
          <cell r="G230">
            <v>75544</v>
          </cell>
          <cell r="H230">
            <v>21513</v>
          </cell>
          <cell r="I230">
            <v>97057</v>
          </cell>
          <cell r="K230">
            <v>30607</v>
          </cell>
          <cell r="L230">
            <v>136157</v>
          </cell>
          <cell r="M230">
            <v>32492</v>
          </cell>
          <cell r="N230">
            <v>362670</v>
          </cell>
          <cell r="O230">
            <v>39622</v>
          </cell>
          <cell r="Q230">
            <v>402612</v>
          </cell>
          <cell r="T230">
            <v>0.8</v>
          </cell>
          <cell r="U230">
            <v>-3</v>
          </cell>
          <cell r="V230">
            <v>0.3</v>
          </cell>
          <cell r="W230">
            <v>-2.8</v>
          </cell>
          <cell r="X230">
            <v>1.9</v>
          </cell>
          <cell r="Y230">
            <v>-1.8</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F230">
            <v>0.6</v>
          </cell>
          <cell r="BG230">
            <v>-1.5</v>
          </cell>
          <cell r="BH230">
            <v>3.5</v>
          </cell>
          <cell r="BI230">
            <v>0.1</v>
          </cell>
          <cell r="BJ230">
            <v>0.4</v>
          </cell>
          <cell r="BK230">
            <v>-0.2</v>
          </cell>
          <cell r="BO230">
            <v>68950</v>
          </cell>
          <cell r="CC230">
            <v>-424</v>
          </cell>
          <cell r="CD230">
            <v>-4</v>
          </cell>
        </row>
        <row r="231">
          <cell r="B231">
            <v>174962</v>
          </cell>
          <cell r="C231">
            <v>20293</v>
          </cell>
          <cell r="D231">
            <v>195194</v>
          </cell>
          <cell r="E231">
            <v>67938</v>
          </cell>
          <cell r="F231">
            <v>4882</v>
          </cell>
          <cell r="G231">
            <v>72821</v>
          </cell>
          <cell r="H231">
            <v>22028</v>
          </cell>
          <cell r="I231">
            <v>94849</v>
          </cell>
          <cell r="K231">
            <v>30835</v>
          </cell>
          <cell r="L231">
            <v>134271</v>
          </cell>
          <cell r="M231">
            <v>33711</v>
          </cell>
          <cell r="N231">
            <v>363176</v>
          </cell>
          <cell r="O231">
            <v>39634</v>
          </cell>
          <cell r="Q231">
            <v>403112</v>
          </cell>
          <cell r="T231">
            <v>0.6</v>
          </cell>
          <cell r="U231">
            <v>-4</v>
          </cell>
          <cell r="V231">
            <v>2.2000000000000002</v>
          </cell>
          <cell r="W231">
            <v>-3.6</v>
          </cell>
          <cell r="X231">
            <v>2.4</v>
          </cell>
          <cell r="Y231">
            <v>-2.2999999999999998</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F231">
            <v>0.8</v>
          </cell>
          <cell r="BG231">
            <v>-2.2000000000000002</v>
          </cell>
          <cell r="BH231">
            <v>3.3</v>
          </cell>
          <cell r="BI231">
            <v>-0.1</v>
          </cell>
          <cell r="BJ231">
            <v>-1.7</v>
          </cell>
          <cell r="BK231">
            <v>0</v>
          </cell>
          <cell r="BO231">
            <v>69825</v>
          </cell>
          <cell r="CC231">
            <v>-125</v>
          </cell>
          <cell r="CD231">
            <v>-8</v>
          </cell>
        </row>
        <row r="232">
          <cell r="B232">
            <v>175823</v>
          </cell>
          <cell r="C232">
            <v>20388</v>
          </cell>
          <cell r="D232">
            <v>196210</v>
          </cell>
          <cell r="E232">
            <v>65876</v>
          </cell>
          <cell r="F232">
            <v>5025</v>
          </cell>
          <cell r="G232">
            <v>70900</v>
          </cell>
          <cell r="H232">
            <v>22567</v>
          </cell>
          <cell r="I232">
            <v>93468</v>
          </cell>
          <cell r="K232">
            <v>31080</v>
          </cell>
          <cell r="L232">
            <v>133227</v>
          </cell>
          <cell r="M232">
            <v>34973</v>
          </cell>
          <cell r="N232">
            <v>364410</v>
          </cell>
          <cell r="O232">
            <v>39790</v>
          </cell>
          <cell r="Q232">
            <v>404391</v>
          </cell>
          <cell r="T232">
            <v>0.5</v>
          </cell>
          <cell r="U232">
            <v>-3</v>
          </cell>
          <cell r="V232">
            <v>2.9</v>
          </cell>
          <cell r="W232">
            <v>-2.6</v>
          </cell>
          <cell r="X232">
            <v>2.4</v>
          </cell>
          <cell r="Y232">
            <v>-1.5</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F232">
            <v>0.8</v>
          </cell>
          <cell r="BG232">
            <v>0.3</v>
          </cell>
          <cell r="BH232">
            <v>4.2</v>
          </cell>
          <cell r="BI232">
            <v>0.7</v>
          </cell>
          <cell r="BJ232">
            <v>1.8</v>
          </cell>
          <cell r="BK232">
            <v>0.5</v>
          </cell>
          <cell r="BO232">
            <v>70440</v>
          </cell>
          <cell r="CC232">
            <v>438</v>
          </cell>
          <cell r="CD232">
            <v>10</v>
          </cell>
        </row>
        <row r="233">
          <cell r="B233">
            <v>176836</v>
          </cell>
          <cell r="C233">
            <v>20543</v>
          </cell>
          <cell r="D233">
            <v>197391</v>
          </cell>
          <cell r="E233">
            <v>64766</v>
          </cell>
          <cell r="F233">
            <v>5033</v>
          </cell>
          <cell r="G233">
            <v>69799</v>
          </cell>
          <cell r="H233">
            <v>23007</v>
          </cell>
          <cell r="I233">
            <v>92806</v>
          </cell>
          <cell r="K233">
            <v>31319</v>
          </cell>
          <cell r="L233">
            <v>132898</v>
          </cell>
          <cell r="M233">
            <v>36003</v>
          </cell>
          <cell r="N233">
            <v>366292</v>
          </cell>
          <cell r="O233">
            <v>40303</v>
          </cell>
          <cell r="Q233">
            <v>406508</v>
          </cell>
          <cell r="T233">
            <v>0.6</v>
          </cell>
          <cell r="U233">
            <v>-1.7</v>
          </cell>
          <cell r="V233">
            <v>0.2</v>
          </cell>
          <cell r="W233">
            <v>-1.6</v>
          </cell>
          <cell r="X233">
            <v>1.9</v>
          </cell>
          <cell r="Y233">
            <v>-0.7</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F233">
            <v>0.7</v>
          </cell>
          <cell r="BG233">
            <v>-0.2</v>
          </cell>
          <cell r="BH233">
            <v>3.3</v>
          </cell>
          <cell r="BI233">
            <v>0.4</v>
          </cell>
          <cell r="BJ233">
            <v>1.6</v>
          </cell>
          <cell r="BK233">
            <v>0.9</v>
          </cell>
          <cell r="BO233">
            <v>60238</v>
          </cell>
          <cell r="CC233">
            <v>149</v>
          </cell>
          <cell r="CD233">
            <v>3</v>
          </cell>
        </row>
        <row r="234">
          <cell r="B234">
            <v>178187</v>
          </cell>
          <cell r="C234">
            <v>20786</v>
          </cell>
          <cell r="D234">
            <v>198973</v>
          </cell>
          <cell r="E234">
            <v>64302</v>
          </cell>
          <cell r="F234">
            <v>4849</v>
          </cell>
          <cell r="G234">
            <v>69151</v>
          </cell>
          <cell r="H234">
            <v>23303</v>
          </cell>
          <cell r="I234">
            <v>92454</v>
          </cell>
          <cell r="K234">
            <v>31545</v>
          </cell>
          <cell r="L234">
            <v>132870</v>
          </cell>
          <cell r="M234">
            <v>36364</v>
          </cell>
          <cell r="N234">
            <v>368207</v>
          </cell>
          <cell r="O234">
            <v>41091</v>
          </cell>
          <cell r="Q234">
            <v>408429</v>
          </cell>
          <cell r="T234">
            <v>0.8</v>
          </cell>
          <cell r="U234">
            <v>-0.7</v>
          </cell>
          <cell r="V234">
            <v>-3.7</v>
          </cell>
          <cell r="W234">
            <v>-0.9</v>
          </cell>
          <cell r="X234">
            <v>1.3</v>
          </cell>
          <cell r="Y234">
            <v>-0.4</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F234">
            <v>0.7</v>
          </cell>
          <cell r="BG234">
            <v>-0.6</v>
          </cell>
          <cell r="BH234">
            <v>0.2</v>
          </cell>
          <cell r="BI234">
            <v>0.3</v>
          </cell>
          <cell r="BJ234">
            <v>0</v>
          </cell>
          <cell r="BK234">
            <v>-0.3</v>
          </cell>
          <cell r="BO234">
            <v>61363</v>
          </cell>
          <cell r="CC234">
            <v>-552</v>
          </cell>
          <cell r="CD234">
            <v>-7</v>
          </cell>
        </row>
        <row r="235">
          <cell r="B235">
            <v>179842</v>
          </cell>
          <cell r="C235">
            <v>21097</v>
          </cell>
          <cell r="D235">
            <v>200939</v>
          </cell>
          <cell r="E235">
            <v>63765</v>
          </cell>
          <cell r="F235">
            <v>4699</v>
          </cell>
          <cell r="G235">
            <v>68464</v>
          </cell>
          <cell r="H235">
            <v>23585</v>
          </cell>
          <cell r="I235">
            <v>92049</v>
          </cell>
          <cell r="K235">
            <v>31756</v>
          </cell>
          <cell r="L235">
            <v>132775</v>
          </cell>
          <cell r="M235">
            <v>35835</v>
          </cell>
          <cell r="N235">
            <v>369549</v>
          </cell>
          <cell r="O235">
            <v>41790</v>
          </cell>
          <cell r="Q235">
            <v>410134</v>
          </cell>
          <cell r="T235">
            <v>1</v>
          </cell>
          <cell r="U235">
            <v>-0.8</v>
          </cell>
          <cell r="V235">
            <v>-3.1</v>
          </cell>
          <cell r="W235">
            <v>-1</v>
          </cell>
          <cell r="X235">
            <v>1.2</v>
          </cell>
          <cell r="Y235">
            <v>-0.4</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F235">
            <v>0.7</v>
          </cell>
          <cell r="BG235">
            <v>0.3</v>
          </cell>
          <cell r="BH235">
            <v>0.8</v>
          </cell>
          <cell r="BI235">
            <v>0.8</v>
          </cell>
          <cell r="BJ235">
            <v>4.2</v>
          </cell>
          <cell r="BK235">
            <v>1.1000000000000001</v>
          </cell>
          <cell r="BO235">
            <v>66896</v>
          </cell>
          <cell r="CC235">
            <v>-143</v>
          </cell>
          <cell r="CD235">
            <v>-12</v>
          </cell>
        </row>
        <row r="236">
          <cell r="B236">
            <v>181325</v>
          </cell>
          <cell r="C236">
            <v>21415</v>
          </cell>
          <cell r="D236">
            <v>202740</v>
          </cell>
          <cell r="E236">
            <v>62952</v>
          </cell>
          <cell r="F236">
            <v>4679</v>
          </cell>
          <cell r="G236">
            <v>67631</v>
          </cell>
          <cell r="H236">
            <v>23870</v>
          </cell>
          <cell r="I236">
            <v>91501</v>
          </cell>
          <cell r="K236">
            <v>31936</v>
          </cell>
          <cell r="L236">
            <v>132499</v>
          </cell>
          <cell r="M236">
            <v>35414</v>
          </cell>
          <cell r="N236">
            <v>370653</v>
          </cell>
          <cell r="O236">
            <v>42535</v>
          </cell>
          <cell r="Q236">
            <v>412564</v>
          </cell>
          <cell r="T236">
            <v>0.9</v>
          </cell>
          <cell r="U236">
            <v>-1.3</v>
          </cell>
          <cell r="V236">
            <v>-0.4</v>
          </cell>
          <cell r="W236">
            <v>-1.2</v>
          </cell>
          <cell r="X236">
            <v>1.2</v>
          </cell>
          <cell r="Y236">
            <v>-0.6</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F236">
            <v>0.7</v>
          </cell>
          <cell r="BG236">
            <v>0.3</v>
          </cell>
          <cell r="BH236">
            <v>-4.7</v>
          </cell>
          <cell r="BI236">
            <v>0.1</v>
          </cell>
          <cell r="BJ236">
            <v>0.5</v>
          </cell>
          <cell r="BK236">
            <v>0.1</v>
          </cell>
          <cell r="BO236">
            <v>67895</v>
          </cell>
          <cell r="CC236">
            <v>501</v>
          </cell>
          <cell r="CD236">
            <v>21</v>
          </cell>
        </row>
        <row r="237">
          <cell r="B237">
            <v>182597</v>
          </cell>
          <cell r="C237">
            <v>21719</v>
          </cell>
          <cell r="D237">
            <v>204316</v>
          </cell>
          <cell r="E237">
            <v>62483</v>
          </cell>
          <cell r="F237">
            <v>4752</v>
          </cell>
          <cell r="G237">
            <v>67235</v>
          </cell>
          <cell r="H237">
            <v>24089</v>
          </cell>
          <cell r="I237">
            <v>91324</v>
          </cell>
          <cell r="K237">
            <v>32160</v>
          </cell>
          <cell r="L237">
            <v>132610</v>
          </cell>
          <cell r="M237">
            <v>35547</v>
          </cell>
          <cell r="N237">
            <v>371853</v>
          </cell>
          <cell r="O237">
            <v>43033</v>
          </cell>
          <cell r="Q237">
            <v>415590</v>
          </cell>
          <cell r="T237">
            <v>0.8</v>
          </cell>
          <cell r="U237">
            <v>-0.7</v>
          </cell>
          <cell r="V237">
            <v>1.6</v>
          </cell>
          <cell r="W237">
            <v>-0.6</v>
          </cell>
          <cell r="X237">
            <v>0.9</v>
          </cell>
          <cell r="Y237">
            <v>-0.2</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F237">
            <v>0.5</v>
          </cell>
          <cell r="BG237">
            <v>-0.9</v>
          </cell>
          <cell r="BH237">
            <v>0.5</v>
          </cell>
          <cell r="BI237">
            <v>0.3</v>
          </cell>
          <cell r="BJ237">
            <v>0.2</v>
          </cell>
          <cell r="BK237">
            <v>0.9</v>
          </cell>
          <cell r="BO237">
            <v>57459</v>
          </cell>
          <cell r="CC237">
            <v>179</v>
          </cell>
          <cell r="CD237">
            <v>5</v>
          </cell>
        </row>
        <row r="238">
          <cell r="B238">
            <v>183478</v>
          </cell>
          <cell r="C238">
            <v>21948</v>
          </cell>
          <cell r="D238">
            <v>205426</v>
          </cell>
          <cell r="E238">
            <v>62775</v>
          </cell>
          <cell r="F238">
            <v>4786</v>
          </cell>
          <cell r="G238">
            <v>67560</v>
          </cell>
          <cell r="H238">
            <v>24257</v>
          </cell>
          <cell r="I238">
            <v>91817</v>
          </cell>
          <cell r="K238">
            <v>32474</v>
          </cell>
          <cell r="L238">
            <v>133457</v>
          </cell>
          <cell r="M238">
            <v>36403</v>
          </cell>
          <cell r="N238">
            <v>375247</v>
          </cell>
          <cell r="O238">
            <v>43093</v>
          </cell>
          <cell r="Q238">
            <v>420142</v>
          </cell>
          <cell r="T238">
            <v>0.5</v>
          </cell>
          <cell r="U238">
            <v>0.5</v>
          </cell>
          <cell r="V238">
            <v>0.7</v>
          </cell>
          <cell r="W238">
            <v>0.5</v>
          </cell>
          <cell r="X238">
            <v>0.7</v>
          </cell>
          <cell r="Y238">
            <v>0.5</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F238">
            <v>0.8</v>
          </cell>
          <cell r="BG238">
            <v>0.5</v>
          </cell>
          <cell r="BH238">
            <v>7.7</v>
          </cell>
          <cell r="BI238">
            <v>1</v>
          </cell>
          <cell r="BJ238">
            <v>3.2</v>
          </cell>
          <cell r="BK238">
            <v>1.3</v>
          </cell>
          <cell r="BO238">
            <v>59621</v>
          </cell>
          <cell r="CC238">
            <v>-653</v>
          </cell>
          <cell r="CD238">
            <v>-16</v>
          </cell>
        </row>
        <row r="239">
          <cell r="B239">
            <v>183934</v>
          </cell>
          <cell r="C239">
            <v>22100</v>
          </cell>
          <cell r="D239">
            <v>206034</v>
          </cell>
          <cell r="E239">
            <v>64581</v>
          </cell>
          <cell r="F239">
            <v>4682</v>
          </cell>
          <cell r="G239">
            <v>69263</v>
          </cell>
          <cell r="H239">
            <v>24501</v>
          </cell>
          <cell r="I239">
            <v>93764</v>
          </cell>
          <cell r="K239">
            <v>32853</v>
          </cell>
          <cell r="L239">
            <v>135811</v>
          </cell>
          <cell r="M239">
            <v>37740</v>
          </cell>
          <cell r="N239">
            <v>382712</v>
          </cell>
          <cell r="O239">
            <v>43011</v>
          </cell>
          <cell r="Q239">
            <v>428133</v>
          </cell>
          <cell r="T239">
            <v>0.3</v>
          </cell>
          <cell r="U239">
            <v>2.9</v>
          </cell>
          <cell r="V239">
            <v>-2.2000000000000002</v>
          </cell>
          <cell r="W239">
            <v>2.5</v>
          </cell>
          <cell r="X239">
            <v>1</v>
          </cell>
          <cell r="Y239">
            <v>2.1</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F239">
            <v>1.8</v>
          </cell>
          <cell r="BG239">
            <v>3.1</v>
          </cell>
          <cell r="BH239">
            <v>-2.9</v>
          </cell>
          <cell r="BI239">
            <v>1.3</v>
          </cell>
          <cell r="BJ239">
            <v>-3.1</v>
          </cell>
          <cell r="BK239">
            <v>1</v>
          </cell>
          <cell r="BO239">
            <v>68365</v>
          </cell>
          <cell r="CC239">
            <v>-135</v>
          </cell>
          <cell r="CD239">
            <v>-57</v>
          </cell>
        </row>
        <row r="240">
          <cell r="B240">
            <v>184373</v>
          </cell>
          <cell r="C240">
            <v>22230</v>
          </cell>
          <cell r="D240">
            <v>206603</v>
          </cell>
          <cell r="E240">
            <v>77382</v>
          </cell>
          <cell r="F240">
            <v>4528</v>
          </cell>
          <cell r="G240">
            <v>81910</v>
          </cell>
          <cell r="H240">
            <v>24984</v>
          </cell>
          <cell r="I240">
            <v>106894</v>
          </cell>
          <cell r="K240">
            <v>33222</v>
          </cell>
          <cell r="L240">
            <v>149344</v>
          </cell>
          <cell r="M240">
            <v>38784</v>
          </cell>
          <cell r="N240">
            <v>391631</v>
          </cell>
          <cell r="O240">
            <v>43226</v>
          </cell>
          <cell r="Q240">
            <v>437448</v>
          </cell>
          <cell r="T240">
            <v>0.3</v>
          </cell>
          <cell r="U240">
            <v>19.8</v>
          </cell>
          <cell r="V240">
            <v>-3.3</v>
          </cell>
          <cell r="W240">
            <v>18.3</v>
          </cell>
          <cell r="X240">
            <v>2</v>
          </cell>
          <cell r="Y240">
            <v>14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F240">
            <v>0.7</v>
          </cell>
          <cell r="BG240">
            <v>8.1</v>
          </cell>
          <cell r="BH240">
            <v>7.6</v>
          </cell>
          <cell r="BI240">
            <v>3.3</v>
          </cell>
          <cell r="BJ240">
            <v>0.9</v>
          </cell>
          <cell r="BK240">
            <v>3.2</v>
          </cell>
          <cell r="BO240">
            <v>81538</v>
          </cell>
          <cell r="CC240">
            <v>657</v>
          </cell>
          <cell r="CD240">
            <v>7</v>
          </cell>
        </row>
        <row r="241">
          <cell r="B241">
            <v>185519</v>
          </cell>
          <cell r="C241">
            <v>22416</v>
          </cell>
          <cell r="D241">
            <v>207935</v>
          </cell>
          <cell r="E241">
            <v>78525</v>
          </cell>
          <cell r="F241">
            <v>4400</v>
          </cell>
          <cell r="G241">
            <v>82925</v>
          </cell>
          <cell r="H241">
            <v>25624</v>
          </cell>
          <cell r="I241">
            <v>108549</v>
          </cell>
          <cell r="K241">
            <v>33532</v>
          </cell>
          <cell r="L241">
            <v>151363</v>
          </cell>
          <cell r="M241">
            <v>38946</v>
          </cell>
          <cell r="N241">
            <v>398212</v>
          </cell>
          <cell r="O241">
            <v>43959</v>
          </cell>
          <cell r="Q241">
            <v>444893</v>
          </cell>
          <cell r="T241">
            <v>0.6</v>
          </cell>
          <cell r="U241">
            <v>1.5</v>
          </cell>
          <cell r="V241">
            <v>-2.8</v>
          </cell>
          <cell r="W241">
            <v>1.2</v>
          </cell>
          <cell r="X241">
            <v>2.6</v>
          </cell>
          <cell r="Y241">
            <v>1.5</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F241">
            <v>1</v>
          </cell>
          <cell r="BG241">
            <v>3.9</v>
          </cell>
          <cell r="BH241">
            <v>0.6</v>
          </cell>
          <cell r="BI241">
            <v>2.1</v>
          </cell>
          <cell r="BJ241">
            <v>2.2999999999999998</v>
          </cell>
          <cell r="BK241">
            <v>2</v>
          </cell>
          <cell r="BO241">
            <v>74741</v>
          </cell>
          <cell r="CC241">
            <v>294</v>
          </cell>
          <cell r="CD241">
            <v>-81</v>
          </cell>
        </row>
        <row r="242">
          <cell r="B242">
            <v>187612</v>
          </cell>
          <cell r="C242">
            <v>22684</v>
          </cell>
          <cell r="D242">
            <v>210297</v>
          </cell>
          <cell r="E242">
            <v>78567</v>
          </cell>
          <cell r="F242">
            <v>4262</v>
          </cell>
          <cell r="G242">
            <v>82828</v>
          </cell>
          <cell r="H242">
            <v>26192</v>
          </cell>
          <cell r="I242">
            <v>109021</v>
          </cell>
          <cell r="K242">
            <v>33825</v>
          </cell>
          <cell r="L242">
            <v>152194</v>
          </cell>
          <cell r="M242">
            <v>38342</v>
          </cell>
          <cell r="N242">
            <v>401246</v>
          </cell>
          <cell r="O242">
            <v>44771</v>
          </cell>
          <cell r="Q242">
            <v>448603</v>
          </cell>
          <cell r="T242">
            <v>1.1000000000000001</v>
          </cell>
          <cell r="U242">
            <v>0.1</v>
          </cell>
          <cell r="V242">
            <v>-3.1</v>
          </cell>
          <cell r="W242">
            <v>-0.1</v>
          </cell>
          <cell r="X242">
            <v>2.2000000000000002</v>
          </cell>
          <cell r="Y242">
            <v>0.4</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F242">
            <v>0.9</v>
          </cell>
          <cell r="BG242">
            <v>-1.7</v>
          </cell>
          <cell r="BH242">
            <v>-3.2</v>
          </cell>
          <cell r="BI242">
            <v>-0.4</v>
          </cell>
          <cell r="BJ242">
            <v>3</v>
          </cell>
          <cell r="BK242">
            <v>-0.1</v>
          </cell>
          <cell r="BO242">
            <v>74053</v>
          </cell>
          <cell r="CC242">
            <v>-437</v>
          </cell>
          <cell r="CD242">
            <v>-98</v>
          </cell>
        </row>
        <row r="243">
          <cell r="B243">
            <v>190063</v>
          </cell>
          <cell r="C243">
            <v>22980</v>
          </cell>
          <cell r="D243">
            <v>213043</v>
          </cell>
          <cell r="E243">
            <v>78514</v>
          </cell>
          <cell r="F243">
            <v>4095</v>
          </cell>
          <cell r="G243">
            <v>82609</v>
          </cell>
          <cell r="H243">
            <v>26614</v>
          </cell>
          <cell r="I243">
            <v>109223</v>
          </cell>
          <cell r="K243">
            <v>34138</v>
          </cell>
          <cell r="L243">
            <v>152780</v>
          </cell>
          <cell r="M243">
            <v>37547</v>
          </cell>
          <cell r="N243">
            <v>403373</v>
          </cell>
          <cell r="O243">
            <v>45145</v>
          </cell>
          <cell r="Q243">
            <v>450844</v>
          </cell>
          <cell r="T243">
            <v>1.3</v>
          </cell>
          <cell r="U243">
            <v>-0.1</v>
          </cell>
          <cell r="V243">
            <v>-3.9</v>
          </cell>
          <cell r="W243">
            <v>-0.3</v>
          </cell>
          <cell r="X243">
            <v>1.6</v>
          </cell>
          <cell r="Y243">
            <v>0.2</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F243">
            <v>0.9</v>
          </cell>
          <cell r="BG243">
            <v>1.1000000000000001</v>
          </cell>
          <cell r="BH243">
            <v>-4</v>
          </cell>
          <cell r="BI243">
            <v>0.8</v>
          </cell>
          <cell r="BJ243">
            <v>-0.6</v>
          </cell>
          <cell r="BK243">
            <v>0.7</v>
          </cell>
          <cell r="BO243">
            <v>81771</v>
          </cell>
          <cell r="CB243">
            <v>418</v>
          </cell>
          <cell r="CC243">
            <v>-147</v>
          </cell>
          <cell r="CD243">
            <v>-195</v>
          </cell>
        </row>
        <row r="244">
          <cell r="B244">
            <v>192405</v>
          </cell>
          <cell r="C244">
            <v>23256</v>
          </cell>
          <cell r="D244">
            <v>215661</v>
          </cell>
          <cell r="E244">
            <v>78419</v>
          </cell>
          <cell r="F244">
            <v>3939</v>
          </cell>
          <cell r="G244">
            <v>82359</v>
          </cell>
          <cell r="H244">
            <v>26926</v>
          </cell>
          <cell r="I244">
            <v>109284</v>
          </cell>
          <cell r="K244">
            <v>34446</v>
          </cell>
          <cell r="L244">
            <v>153218</v>
          </cell>
          <cell r="M244">
            <v>37147</v>
          </cell>
          <cell r="N244">
            <v>405885</v>
          </cell>
          <cell r="O244">
            <v>45274</v>
          </cell>
          <cell r="Q244">
            <v>453163</v>
          </cell>
          <cell r="S244">
            <v>1.2</v>
          </cell>
          <cell r="T244">
            <v>1.2</v>
          </cell>
          <cell r="U244">
            <v>-0.1</v>
          </cell>
          <cell r="V244">
            <v>-3.8</v>
          </cell>
          <cell r="W244">
            <v>-0.3</v>
          </cell>
          <cell r="X244">
            <v>1.2</v>
          </cell>
          <cell r="Y244">
            <v>0.1</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F244">
            <v>1</v>
          </cell>
          <cell r="BG244">
            <v>0.7</v>
          </cell>
          <cell r="BH244">
            <v>3</v>
          </cell>
          <cell r="BI244">
            <v>1.1000000000000001</v>
          </cell>
          <cell r="BJ244">
            <v>0.2</v>
          </cell>
          <cell r="BK244">
            <v>0.8</v>
          </cell>
          <cell r="BO244">
            <v>84941</v>
          </cell>
        </row>
      </sheetData>
      <sheetData sheetId="2">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G1" t="str">
            <v>Financial and insurance services (K) ;</v>
          </cell>
          <cell r="J1" t="str">
            <v>Rental, hiring and real estate services (L)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V1" t="str">
            <v>Taxes less subsidies on products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V1" t="str">
            <v>Taxes less subsidies on products: Revision to percentage changes ;</v>
          </cell>
        </row>
        <row r="2">
          <cell r="B2" t="str">
            <v>$ Millions</v>
          </cell>
          <cell r="C2" t="str">
            <v>$ Millions</v>
          </cell>
          <cell r="D2" t="str">
            <v>$ Millions</v>
          </cell>
          <cell r="E2" t="str">
            <v>$ Millions</v>
          </cell>
          <cell r="G2" t="str">
            <v>$ Millions</v>
          </cell>
          <cell r="J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V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V2" t="str">
            <v>Percent</v>
          </cell>
        </row>
        <row r="3">
          <cell r="B3" t="str">
            <v>Original</v>
          </cell>
          <cell r="C3" t="str">
            <v>Original</v>
          </cell>
          <cell r="D3" t="str">
            <v>Original</v>
          </cell>
          <cell r="E3" t="str">
            <v>Original</v>
          </cell>
          <cell r="G3" t="str">
            <v>Original</v>
          </cell>
          <cell r="J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V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V3" t="str">
            <v>Seasonally Adjusted</v>
          </cell>
        </row>
        <row r="4">
          <cell r="B4" t="str">
            <v>DERIVED</v>
          </cell>
          <cell r="C4" t="str">
            <v>DERIVED</v>
          </cell>
          <cell r="D4" t="str">
            <v>DERIVED</v>
          </cell>
          <cell r="E4" t="str">
            <v>DERIVED</v>
          </cell>
          <cell r="G4" t="str">
            <v>DERIVED</v>
          </cell>
          <cell r="J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V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V4" t="str">
            <v>DERIVED</v>
          </cell>
        </row>
        <row r="5">
          <cell r="B5" t="str">
            <v>Quarter</v>
          </cell>
          <cell r="C5" t="str">
            <v>Quarter</v>
          </cell>
          <cell r="D5" t="str">
            <v>Quarter</v>
          </cell>
          <cell r="E5" t="str">
            <v>Quarter</v>
          </cell>
          <cell r="G5" t="str">
            <v>Quarter</v>
          </cell>
          <cell r="J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V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V5" t="str">
            <v>Quarter</v>
          </cell>
        </row>
        <row r="6">
          <cell r="B6">
            <v>3</v>
          </cell>
          <cell r="C6">
            <v>3</v>
          </cell>
          <cell r="D6">
            <v>3</v>
          </cell>
          <cell r="E6">
            <v>3</v>
          </cell>
          <cell r="G6">
            <v>3</v>
          </cell>
          <cell r="J6">
            <v>3</v>
          </cell>
          <cell r="L6">
            <v>3</v>
          </cell>
          <cell r="M6">
            <v>3</v>
          </cell>
          <cell r="N6">
            <v>3</v>
          </cell>
          <cell r="O6">
            <v>3</v>
          </cell>
          <cell r="P6">
            <v>3</v>
          </cell>
          <cell r="Q6">
            <v>3</v>
          </cell>
          <cell r="R6">
            <v>3</v>
          </cell>
          <cell r="S6">
            <v>3</v>
          </cell>
          <cell r="T6">
            <v>3</v>
          </cell>
          <cell r="V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V6">
            <v>3</v>
          </cell>
        </row>
        <row r="7">
          <cell r="B7">
            <v>34578</v>
          </cell>
          <cell r="C7">
            <v>34578</v>
          </cell>
          <cell r="D7">
            <v>27273</v>
          </cell>
          <cell r="E7">
            <v>34578</v>
          </cell>
          <cell r="G7">
            <v>27273</v>
          </cell>
          <cell r="J7">
            <v>27273</v>
          </cell>
          <cell r="L7">
            <v>34578</v>
          </cell>
          <cell r="M7">
            <v>27273</v>
          </cell>
          <cell r="N7">
            <v>27273</v>
          </cell>
          <cell r="O7">
            <v>27273</v>
          </cell>
          <cell r="P7">
            <v>27273</v>
          </cell>
          <cell r="Q7">
            <v>27273</v>
          </cell>
          <cell r="R7">
            <v>27273</v>
          </cell>
          <cell r="S7">
            <v>27273</v>
          </cell>
          <cell r="T7">
            <v>27273</v>
          </cell>
          <cell r="V7">
            <v>27273</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V7">
            <v>27364</v>
          </cell>
        </row>
        <row r="8">
          <cell r="B8">
            <v>43070</v>
          </cell>
          <cell r="C8">
            <v>43070</v>
          </cell>
          <cell r="D8">
            <v>43070</v>
          </cell>
          <cell r="E8">
            <v>43070</v>
          </cell>
          <cell r="G8">
            <v>43070</v>
          </cell>
          <cell r="J8">
            <v>43070</v>
          </cell>
          <cell r="L8">
            <v>43070</v>
          </cell>
          <cell r="M8">
            <v>43070</v>
          </cell>
          <cell r="N8">
            <v>43070</v>
          </cell>
          <cell r="O8">
            <v>43070</v>
          </cell>
          <cell r="P8">
            <v>43070</v>
          </cell>
          <cell r="Q8">
            <v>43070</v>
          </cell>
          <cell r="R8">
            <v>43070</v>
          </cell>
          <cell r="S8">
            <v>43070</v>
          </cell>
          <cell r="T8">
            <v>43070</v>
          </cell>
          <cell r="V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V8">
            <v>42979</v>
          </cell>
        </row>
        <row r="9">
          <cell r="B9">
            <v>94</v>
          </cell>
          <cell r="C9">
            <v>94</v>
          </cell>
          <cell r="D9">
            <v>174</v>
          </cell>
          <cell r="E9">
            <v>94</v>
          </cell>
          <cell r="G9">
            <v>174</v>
          </cell>
          <cell r="J9">
            <v>174</v>
          </cell>
          <cell r="L9">
            <v>94</v>
          </cell>
          <cell r="M9">
            <v>174</v>
          </cell>
          <cell r="N9">
            <v>174</v>
          </cell>
          <cell r="O9">
            <v>174</v>
          </cell>
          <cell r="P9">
            <v>174</v>
          </cell>
          <cell r="Q9">
            <v>174</v>
          </cell>
          <cell r="R9">
            <v>174</v>
          </cell>
          <cell r="S9">
            <v>174</v>
          </cell>
          <cell r="T9">
            <v>174</v>
          </cell>
          <cell r="V9">
            <v>174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V9">
            <v>172</v>
          </cell>
        </row>
        <row r="10">
          <cell r="B10" t="str">
            <v>A85231770X</v>
          </cell>
          <cell r="C10" t="str">
            <v>A85231771A</v>
          </cell>
          <cell r="D10" t="str">
            <v>A2716269L</v>
          </cell>
          <cell r="E10" t="str">
            <v>A85231772C</v>
          </cell>
          <cell r="G10" t="str">
            <v>A2716270W</v>
          </cell>
          <cell r="J10" t="str">
            <v>A2716271X</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V10" t="str">
            <v>A2323348A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V10" t="str">
            <v>A2323349C</v>
          </cell>
        </row>
        <row r="15">
          <cell r="BZ15">
            <v>0.2</v>
          </cell>
        </row>
        <row r="16">
          <cell r="BZ16">
            <v>-0.2</v>
          </cell>
        </row>
        <row r="17">
          <cell r="BZ17">
            <v>0.3</v>
          </cell>
        </row>
        <row r="18">
          <cell r="BZ18">
            <v>-1.1000000000000001</v>
          </cell>
        </row>
        <row r="19">
          <cell r="BZ19">
            <v>-0.7</v>
          </cell>
        </row>
        <row r="20">
          <cell r="BZ20">
            <v>1.1000000000000001</v>
          </cell>
        </row>
        <row r="21">
          <cell r="BZ21">
            <v>2.8</v>
          </cell>
        </row>
        <row r="22">
          <cell r="BZ22">
            <v>1.9</v>
          </cell>
        </row>
        <row r="23">
          <cell r="BZ23">
            <v>0.8</v>
          </cell>
        </row>
        <row r="24">
          <cell r="BZ24">
            <v>1.8</v>
          </cell>
        </row>
        <row r="25">
          <cell r="BZ25">
            <v>2.2999999999999998</v>
          </cell>
        </row>
        <row r="26">
          <cell r="BZ26">
            <v>-1.3</v>
          </cell>
        </row>
        <row r="27">
          <cell r="BZ27">
            <v>4.0999999999999996</v>
          </cell>
        </row>
        <row r="28">
          <cell r="BZ28">
            <v>2.2000000000000002</v>
          </cell>
        </row>
        <row r="29">
          <cell r="BZ29">
            <v>-0.2</v>
          </cell>
        </row>
        <row r="30">
          <cell r="BZ30">
            <v>2.5</v>
          </cell>
        </row>
        <row r="31">
          <cell r="BZ31">
            <v>0.6</v>
          </cell>
        </row>
        <row r="32">
          <cell r="BZ32">
            <v>2.8</v>
          </cell>
        </row>
        <row r="33">
          <cell r="BZ33">
            <v>0.8</v>
          </cell>
        </row>
        <row r="34">
          <cell r="BZ34">
            <v>1.6</v>
          </cell>
        </row>
        <row r="35">
          <cell r="BZ35">
            <v>-0.3</v>
          </cell>
        </row>
        <row r="36">
          <cell r="BZ36">
            <v>0.2</v>
          </cell>
        </row>
        <row r="37">
          <cell r="BZ37">
            <v>-0.3</v>
          </cell>
        </row>
        <row r="38">
          <cell r="BZ38">
            <v>1.4</v>
          </cell>
        </row>
        <row r="39">
          <cell r="BZ39">
            <v>2.8</v>
          </cell>
        </row>
        <row r="40">
          <cell r="BZ40">
            <v>0.7</v>
          </cell>
        </row>
        <row r="41">
          <cell r="BZ41">
            <v>3.9</v>
          </cell>
        </row>
        <row r="42">
          <cell r="BZ42">
            <v>-0.1</v>
          </cell>
        </row>
        <row r="43">
          <cell r="BZ43">
            <v>1.9</v>
          </cell>
        </row>
        <row r="44">
          <cell r="BZ44">
            <v>0.9</v>
          </cell>
        </row>
        <row r="45">
          <cell r="BZ45">
            <v>-0.9</v>
          </cell>
        </row>
        <row r="46">
          <cell r="BZ46">
            <v>3.8</v>
          </cell>
        </row>
        <row r="47">
          <cell r="BZ47">
            <v>1.3</v>
          </cell>
        </row>
        <row r="48">
          <cell r="BZ48">
            <v>3.7</v>
          </cell>
        </row>
        <row r="49">
          <cell r="BZ49">
            <v>-0.7</v>
          </cell>
        </row>
        <row r="50">
          <cell r="BZ50">
            <v>2</v>
          </cell>
        </row>
        <row r="51">
          <cell r="BZ51">
            <v>1.7</v>
          </cell>
        </row>
        <row r="52">
          <cell r="BZ52">
            <v>2.2000000000000002</v>
          </cell>
        </row>
        <row r="53">
          <cell r="BZ53">
            <v>2</v>
          </cell>
        </row>
        <row r="54">
          <cell r="BZ54">
            <v>1.8</v>
          </cell>
        </row>
        <row r="55">
          <cell r="BZ55">
            <v>-0.5</v>
          </cell>
        </row>
        <row r="56">
          <cell r="BZ56">
            <v>2.1</v>
          </cell>
        </row>
        <row r="57">
          <cell r="BZ57">
            <v>-0.3</v>
          </cell>
        </row>
        <row r="58">
          <cell r="BZ58">
            <v>0.5</v>
          </cell>
        </row>
        <row r="59">
          <cell r="BZ59">
            <v>3.3</v>
          </cell>
        </row>
        <row r="60">
          <cell r="BZ60">
            <v>-0.2</v>
          </cell>
        </row>
        <row r="61">
          <cell r="BZ61">
            <v>-1.1000000000000001</v>
          </cell>
        </row>
        <row r="62">
          <cell r="BZ62">
            <v>2.2000000000000002</v>
          </cell>
        </row>
        <row r="63">
          <cell r="BZ63">
            <v>-0.5</v>
          </cell>
        </row>
        <row r="64">
          <cell r="BZ64">
            <v>1</v>
          </cell>
        </row>
        <row r="65">
          <cell r="BZ65">
            <v>2.6</v>
          </cell>
        </row>
        <row r="66">
          <cell r="BZ66">
            <v>0.2</v>
          </cell>
        </row>
        <row r="67">
          <cell r="BZ67">
            <v>1</v>
          </cell>
        </row>
        <row r="68">
          <cell r="BZ68">
            <v>2.5</v>
          </cell>
        </row>
        <row r="69">
          <cell r="BZ69">
            <v>0</v>
          </cell>
        </row>
        <row r="70">
          <cell r="BZ70">
            <v>-2</v>
          </cell>
        </row>
        <row r="71">
          <cell r="D71">
            <v>1124</v>
          </cell>
          <cell r="G71">
            <v>5291</v>
          </cell>
          <cell r="J71">
            <v>2684</v>
          </cell>
          <cell r="M71">
            <v>4217</v>
          </cell>
          <cell r="N71">
            <v>2689</v>
          </cell>
          <cell r="O71">
            <v>7786</v>
          </cell>
          <cell r="P71">
            <v>5803</v>
          </cell>
          <cell r="Q71">
            <v>4956</v>
          </cell>
          <cell r="R71">
            <v>779</v>
          </cell>
          <cell r="S71">
            <v>2907</v>
          </cell>
          <cell r="T71">
            <v>10323</v>
          </cell>
          <cell r="V71">
            <v>10810</v>
          </cell>
          <cell r="BZ71">
            <v>1.2</v>
          </cell>
        </row>
        <row r="72">
          <cell r="D72">
            <v>1100</v>
          </cell>
          <cell r="G72">
            <v>5219</v>
          </cell>
          <cell r="J72">
            <v>2622</v>
          </cell>
          <cell r="M72">
            <v>4120</v>
          </cell>
          <cell r="N72">
            <v>2627</v>
          </cell>
          <cell r="O72">
            <v>7864</v>
          </cell>
          <cell r="P72">
            <v>6169</v>
          </cell>
          <cell r="Q72">
            <v>5291</v>
          </cell>
          <cell r="R72">
            <v>844</v>
          </cell>
          <cell r="S72">
            <v>2873</v>
          </cell>
          <cell r="T72">
            <v>10457</v>
          </cell>
          <cell r="V72">
            <v>11943</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V72">
            <v>0</v>
          </cell>
        </row>
        <row r="73">
          <cell r="D73">
            <v>999</v>
          </cell>
          <cell r="G73">
            <v>5207</v>
          </cell>
          <cell r="J73">
            <v>2580</v>
          </cell>
          <cell r="M73">
            <v>4053</v>
          </cell>
          <cell r="N73">
            <v>2584</v>
          </cell>
          <cell r="O73">
            <v>8025</v>
          </cell>
          <cell r="P73">
            <v>6219</v>
          </cell>
          <cell r="Q73">
            <v>5297</v>
          </cell>
          <cell r="R73">
            <v>839</v>
          </cell>
          <cell r="S73">
            <v>2815</v>
          </cell>
          <cell r="T73">
            <v>10576</v>
          </cell>
          <cell r="V73">
            <v>11024</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V73">
            <v>0</v>
          </cell>
        </row>
        <row r="74">
          <cell r="D74">
            <v>1022</v>
          </cell>
          <cell r="G74">
            <v>5177</v>
          </cell>
          <cell r="J74">
            <v>2568</v>
          </cell>
          <cell r="M74">
            <v>4035</v>
          </cell>
          <cell r="N74">
            <v>2573</v>
          </cell>
          <cell r="O74">
            <v>8307</v>
          </cell>
          <cell r="P74">
            <v>5781</v>
          </cell>
          <cell r="Q74">
            <v>4738</v>
          </cell>
          <cell r="R74">
            <v>874</v>
          </cell>
          <cell r="S74">
            <v>2876</v>
          </cell>
          <cell r="T74">
            <v>10706</v>
          </cell>
          <cell r="V74">
            <v>10828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V74">
            <v>0</v>
          </cell>
        </row>
        <row r="75">
          <cell r="D75">
            <v>1058</v>
          </cell>
          <cell r="G75">
            <v>5202</v>
          </cell>
          <cell r="J75">
            <v>2592</v>
          </cell>
          <cell r="M75">
            <v>4072</v>
          </cell>
          <cell r="N75">
            <v>2596</v>
          </cell>
          <cell r="O75">
            <v>8436</v>
          </cell>
          <cell r="P75">
            <v>6303</v>
          </cell>
          <cell r="Q75">
            <v>5177</v>
          </cell>
          <cell r="R75">
            <v>861</v>
          </cell>
          <cell r="S75">
            <v>2949</v>
          </cell>
          <cell r="T75">
            <v>10804</v>
          </cell>
          <cell r="V75">
            <v>10965</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V75">
            <v>0</v>
          </cell>
        </row>
        <row r="76">
          <cell r="D76">
            <v>1019</v>
          </cell>
          <cell r="G76">
            <v>5145</v>
          </cell>
          <cell r="J76">
            <v>2567</v>
          </cell>
          <cell r="M76">
            <v>4033</v>
          </cell>
          <cell r="N76">
            <v>2571</v>
          </cell>
          <cell r="O76">
            <v>8445</v>
          </cell>
          <cell r="P76">
            <v>6535</v>
          </cell>
          <cell r="Q76">
            <v>5430</v>
          </cell>
          <cell r="R76">
            <v>872</v>
          </cell>
          <cell r="S76">
            <v>2994</v>
          </cell>
          <cell r="T76">
            <v>10917</v>
          </cell>
          <cell r="V76">
            <v>11342</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V76">
            <v>0</v>
          </cell>
        </row>
        <row r="77">
          <cell r="D77">
            <v>946</v>
          </cell>
          <cell r="G77">
            <v>5186</v>
          </cell>
          <cell r="J77">
            <v>2578</v>
          </cell>
          <cell r="M77">
            <v>4050</v>
          </cell>
          <cell r="N77">
            <v>2582</v>
          </cell>
          <cell r="O77">
            <v>8417</v>
          </cell>
          <cell r="P77">
            <v>6540</v>
          </cell>
          <cell r="Q77">
            <v>5388</v>
          </cell>
          <cell r="R77">
            <v>898</v>
          </cell>
          <cell r="S77">
            <v>2952</v>
          </cell>
          <cell r="T77">
            <v>11026</v>
          </cell>
          <cell r="V77">
            <v>11044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V77">
            <v>0</v>
          </cell>
        </row>
        <row r="78">
          <cell r="D78">
            <v>981</v>
          </cell>
          <cell r="G78">
            <v>5198</v>
          </cell>
          <cell r="J78">
            <v>2590</v>
          </cell>
          <cell r="M78">
            <v>4069</v>
          </cell>
          <cell r="N78">
            <v>2595</v>
          </cell>
          <cell r="O78">
            <v>8390</v>
          </cell>
          <cell r="P78">
            <v>6025</v>
          </cell>
          <cell r="Q78">
            <v>4902</v>
          </cell>
          <cell r="R78">
            <v>907</v>
          </cell>
          <cell r="S78">
            <v>2930</v>
          </cell>
          <cell r="T78">
            <v>11149</v>
          </cell>
          <cell r="V78">
            <v>11078</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V78">
            <v>0</v>
          </cell>
        </row>
        <row r="79">
          <cell r="D79">
            <v>1017</v>
          </cell>
          <cell r="G79">
            <v>5301</v>
          </cell>
          <cell r="J79">
            <v>2640</v>
          </cell>
          <cell r="M79">
            <v>4148</v>
          </cell>
          <cell r="N79">
            <v>2645</v>
          </cell>
          <cell r="O79">
            <v>8431</v>
          </cell>
          <cell r="P79">
            <v>6589</v>
          </cell>
          <cell r="Q79">
            <v>5384</v>
          </cell>
          <cell r="R79">
            <v>888</v>
          </cell>
          <cell r="S79">
            <v>2901</v>
          </cell>
          <cell r="T79">
            <v>11293</v>
          </cell>
          <cell r="V79">
            <v>11787</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V79">
            <v>0</v>
          </cell>
        </row>
        <row r="80">
          <cell r="D80">
            <v>1068</v>
          </cell>
          <cell r="G80">
            <v>5221</v>
          </cell>
          <cell r="J80">
            <v>2598</v>
          </cell>
          <cell r="M80">
            <v>4081</v>
          </cell>
          <cell r="N80">
            <v>2602</v>
          </cell>
          <cell r="O80">
            <v>8408</v>
          </cell>
          <cell r="P80">
            <v>6768</v>
          </cell>
          <cell r="Q80">
            <v>5579</v>
          </cell>
          <cell r="R80">
            <v>911</v>
          </cell>
          <cell r="S80">
            <v>2909</v>
          </cell>
          <cell r="T80">
            <v>11458</v>
          </cell>
          <cell r="V80">
            <v>11884</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V80">
            <v>0</v>
          </cell>
        </row>
        <row r="81">
          <cell r="D81">
            <v>1035</v>
          </cell>
          <cell r="G81">
            <v>5257</v>
          </cell>
          <cell r="J81">
            <v>2596</v>
          </cell>
          <cell r="M81">
            <v>4078</v>
          </cell>
          <cell r="N81">
            <v>2600</v>
          </cell>
          <cell r="O81">
            <v>8445</v>
          </cell>
          <cell r="P81">
            <v>6735</v>
          </cell>
          <cell r="Q81">
            <v>5516</v>
          </cell>
          <cell r="R81">
            <v>907</v>
          </cell>
          <cell r="S81">
            <v>2856</v>
          </cell>
          <cell r="T81">
            <v>11623</v>
          </cell>
          <cell r="V81">
            <v>11629</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V81">
            <v>0</v>
          </cell>
        </row>
        <row r="82">
          <cell r="D82">
            <v>1066</v>
          </cell>
          <cell r="G82">
            <v>5266</v>
          </cell>
          <cell r="J82">
            <v>2598</v>
          </cell>
          <cell r="M82">
            <v>4081</v>
          </cell>
          <cell r="N82">
            <v>2602</v>
          </cell>
          <cell r="O82">
            <v>8500</v>
          </cell>
          <cell r="P82">
            <v>6219</v>
          </cell>
          <cell r="Q82">
            <v>5010</v>
          </cell>
          <cell r="R82">
            <v>902</v>
          </cell>
          <cell r="S82">
            <v>2890</v>
          </cell>
          <cell r="T82">
            <v>11781</v>
          </cell>
          <cell r="V82">
            <v>11422</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V82">
            <v>0</v>
          </cell>
        </row>
        <row r="83">
          <cell r="D83">
            <v>1090</v>
          </cell>
          <cell r="G83">
            <v>5360</v>
          </cell>
          <cell r="J83">
            <v>2649</v>
          </cell>
          <cell r="M83">
            <v>4162</v>
          </cell>
          <cell r="N83">
            <v>2654</v>
          </cell>
          <cell r="O83">
            <v>8556</v>
          </cell>
          <cell r="P83">
            <v>6876</v>
          </cell>
          <cell r="Q83">
            <v>5592</v>
          </cell>
          <cell r="R83">
            <v>883</v>
          </cell>
          <cell r="S83">
            <v>2908</v>
          </cell>
          <cell r="T83">
            <v>11950</v>
          </cell>
          <cell r="V83">
            <v>11663</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V83">
            <v>0</v>
          </cell>
        </row>
        <row r="84">
          <cell r="D84">
            <v>1124</v>
          </cell>
          <cell r="G84">
            <v>5267</v>
          </cell>
          <cell r="J84">
            <v>2602</v>
          </cell>
          <cell r="M84">
            <v>4087</v>
          </cell>
          <cell r="N84">
            <v>2606</v>
          </cell>
          <cell r="O84">
            <v>8547</v>
          </cell>
          <cell r="P84">
            <v>7163</v>
          </cell>
          <cell r="Q84">
            <v>5868</v>
          </cell>
          <cell r="R84">
            <v>939</v>
          </cell>
          <cell r="S84">
            <v>2907</v>
          </cell>
          <cell r="T84">
            <v>12115</v>
          </cell>
          <cell r="V84">
            <v>12111</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V84">
            <v>0</v>
          </cell>
        </row>
        <row r="85">
          <cell r="D85">
            <v>1098</v>
          </cell>
          <cell r="G85">
            <v>5355</v>
          </cell>
          <cell r="J85">
            <v>2640</v>
          </cell>
          <cell r="M85">
            <v>4147</v>
          </cell>
          <cell r="N85">
            <v>2644</v>
          </cell>
          <cell r="O85">
            <v>8597</v>
          </cell>
          <cell r="P85">
            <v>7191</v>
          </cell>
          <cell r="Q85">
            <v>5854</v>
          </cell>
          <cell r="R85">
            <v>935</v>
          </cell>
          <cell r="S85">
            <v>2846</v>
          </cell>
          <cell r="T85">
            <v>12273</v>
          </cell>
          <cell r="V85">
            <v>11377</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V85">
            <v>0</v>
          </cell>
        </row>
        <row r="86">
          <cell r="D86">
            <v>1133</v>
          </cell>
          <cell r="G86">
            <v>5321</v>
          </cell>
          <cell r="J86">
            <v>2618</v>
          </cell>
          <cell r="M86">
            <v>4113</v>
          </cell>
          <cell r="N86">
            <v>2622</v>
          </cell>
          <cell r="O86">
            <v>8643</v>
          </cell>
          <cell r="P86">
            <v>7243</v>
          </cell>
          <cell r="Q86">
            <v>5808</v>
          </cell>
          <cell r="R86">
            <v>961</v>
          </cell>
          <cell r="S86">
            <v>2900</v>
          </cell>
          <cell r="T86">
            <v>12428</v>
          </cell>
          <cell r="V86">
            <v>11467</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V86">
            <v>0</v>
          </cell>
        </row>
        <row r="87">
          <cell r="D87">
            <v>1173</v>
          </cell>
          <cell r="G87">
            <v>5404</v>
          </cell>
          <cell r="J87">
            <v>2667</v>
          </cell>
          <cell r="M87">
            <v>4189</v>
          </cell>
          <cell r="N87">
            <v>2671</v>
          </cell>
          <cell r="O87">
            <v>8837</v>
          </cell>
          <cell r="P87">
            <v>7722</v>
          </cell>
          <cell r="Q87">
            <v>6180</v>
          </cell>
          <cell r="R87">
            <v>937</v>
          </cell>
          <cell r="S87">
            <v>2932</v>
          </cell>
          <cell r="T87">
            <v>12582</v>
          </cell>
          <cell r="V87">
            <v>11963</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V87">
            <v>0</v>
          </cell>
        </row>
        <row r="88">
          <cell r="D88">
            <v>1214</v>
          </cell>
          <cell r="G88">
            <v>5414</v>
          </cell>
          <cell r="J88">
            <v>2669</v>
          </cell>
          <cell r="M88">
            <v>4193</v>
          </cell>
          <cell r="N88">
            <v>2674</v>
          </cell>
          <cell r="O88">
            <v>8777</v>
          </cell>
          <cell r="P88">
            <v>7703</v>
          </cell>
          <cell r="Q88">
            <v>6206</v>
          </cell>
          <cell r="R88">
            <v>977</v>
          </cell>
          <cell r="S88">
            <v>2998</v>
          </cell>
          <cell r="T88">
            <v>12758</v>
          </cell>
          <cell r="V88">
            <v>12411</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V88">
            <v>0</v>
          </cell>
        </row>
        <row r="89">
          <cell r="D89">
            <v>1191</v>
          </cell>
          <cell r="G89">
            <v>5632</v>
          </cell>
          <cell r="J89">
            <v>2779</v>
          </cell>
          <cell r="M89">
            <v>4366</v>
          </cell>
          <cell r="N89">
            <v>2784</v>
          </cell>
          <cell r="O89">
            <v>8768</v>
          </cell>
          <cell r="P89">
            <v>7699</v>
          </cell>
          <cell r="Q89">
            <v>6230</v>
          </cell>
          <cell r="R89">
            <v>969</v>
          </cell>
          <cell r="S89">
            <v>2961</v>
          </cell>
          <cell r="T89">
            <v>12920</v>
          </cell>
          <cell r="V89">
            <v>11736</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V89">
            <v>0</v>
          </cell>
        </row>
        <row r="90">
          <cell r="D90">
            <v>1228</v>
          </cell>
          <cell r="G90">
            <v>5695</v>
          </cell>
          <cell r="J90">
            <v>2826</v>
          </cell>
          <cell r="M90">
            <v>4439</v>
          </cell>
          <cell r="N90">
            <v>2830</v>
          </cell>
          <cell r="O90">
            <v>8883</v>
          </cell>
          <cell r="P90">
            <v>7666</v>
          </cell>
          <cell r="Q90">
            <v>6090</v>
          </cell>
          <cell r="R90">
            <v>981</v>
          </cell>
          <cell r="S90">
            <v>2933</v>
          </cell>
          <cell r="T90">
            <v>13085</v>
          </cell>
          <cell r="V90">
            <v>11863</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V90">
            <v>0</v>
          </cell>
        </row>
        <row r="91">
          <cell r="D91">
            <v>1256</v>
          </cell>
          <cell r="G91">
            <v>5772</v>
          </cell>
          <cell r="J91">
            <v>2854</v>
          </cell>
          <cell r="M91">
            <v>4484</v>
          </cell>
          <cell r="N91">
            <v>2859</v>
          </cell>
          <cell r="O91">
            <v>8809</v>
          </cell>
          <cell r="P91">
            <v>8524</v>
          </cell>
          <cell r="Q91">
            <v>6351</v>
          </cell>
          <cell r="R91">
            <v>958</v>
          </cell>
          <cell r="S91">
            <v>2917</v>
          </cell>
          <cell r="T91">
            <v>13246</v>
          </cell>
          <cell r="V91">
            <v>12061</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V91">
            <v>0</v>
          </cell>
        </row>
        <row r="92">
          <cell r="D92">
            <v>1315</v>
          </cell>
          <cell r="G92">
            <v>5864</v>
          </cell>
          <cell r="J92">
            <v>2820</v>
          </cell>
          <cell r="M92">
            <v>4430</v>
          </cell>
          <cell r="N92">
            <v>2824</v>
          </cell>
          <cell r="O92">
            <v>8653</v>
          </cell>
          <cell r="P92">
            <v>8740</v>
          </cell>
          <cell r="Q92">
            <v>6387</v>
          </cell>
          <cell r="R92">
            <v>993</v>
          </cell>
          <cell r="S92">
            <v>3007</v>
          </cell>
          <cell r="T92">
            <v>13422</v>
          </cell>
          <cell r="V92">
            <v>12932</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V92">
            <v>0</v>
          </cell>
        </row>
        <row r="93">
          <cell r="D93">
            <v>1280</v>
          </cell>
          <cell r="G93">
            <v>6049</v>
          </cell>
          <cell r="J93">
            <v>2876</v>
          </cell>
          <cell r="M93">
            <v>4518</v>
          </cell>
          <cell r="N93">
            <v>2881</v>
          </cell>
          <cell r="O93">
            <v>8597</v>
          </cell>
          <cell r="P93">
            <v>8357</v>
          </cell>
          <cell r="Q93">
            <v>6298</v>
          </cell>
          <cell r="R93">
            <v>1021</v>
          </cell>
          <cell r="S93">
            <v>3057</v>
          </cell>
          <cell r="T93">
            <v>13605</v>
          </cell>
          <cell r="V93">
            <v>11793</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V93">
            <v>0</v>
          </cell>
        </row>
        <row r="94">
          <cell r="D94">
            <v>1315</v>
          </cell>
          <cell r="G94">
            <v>5951</v>
          </cell>
          <cell r="J94">
            <v>3001</v>
          </cell>
          <cell r="M94">
            <v>4714</v>
          </cell>
          <cell r="N94">
            <v>3006</v>
          </cell>
          <cell r="O94">
            <v>8828</v>
          </cell>
          <cell r="P94">
            <v>8000</v>
          </cell>
          <cell r="Q94">
            <v>6259</v>
          </cell>
          <cell r="R94">
            <v>995</v>
          </cell>
          <cell r="S94">
            <v>3088</v>
          </cell>
          <cell r="T94">
            <v>13788</v>
          </cell>
          <cell r="V94">
            <v>11341</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V94">
            <v>0</v>
          </cell>
        </row>
        <row r="95">
          <cell r="D95">
            <v>1384</v>
          </cell>
          <cell r="G95">
            <v>5835</v>
          </cell>
          <cell r="J95">
            <v>2996</v>
          </cell>
          <cell r="M95">
            <v>4707</v>
          </cell>
          <cell r="N95">
            <v>3001</v>
          </cell>
          <cell r="O95">
            <v>8939</v>
          </cell>
          <cell r="P95">
            <v>9052</v>
          </cell>
          <cell r="Q95">
            <v>6559</v>
          </cell>
          <cell r="R95">
            <v>1002</v>
          </cell>
          <cell r="S95">
            <v>3123</v>
          </cell>
          <cell r="T95">
            <v>13963</v>
          </cell>
          <cell r="V95">
            <v>12396</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V95">
            <v>0</v>
          </cell>
        </row>
        <row r="96">
          <cell r="D96">
            <v>1456</v>
          </cell>
          <cell r="G96">
            <v>6105</v>
          </cell>
          <cell r="J96">
            <v>3047</v>
          </cell>
          <cell r="M96">
            <v>4786</v>
          </cell>
          <cell r="N96">
            <v>3052</v>
          </cell>
          <cell r="O96">
            <v>9119</v>
          </cell>
          <cell r="P96">
            <v>9149</v>
          </cell>
          <cell r="Q96">
            <v>6455</v>
          </cell>
          <cell r="R96">
            <v>1028</v>
          </cell>
          <cell r="S96">
            <v>3119</v>
          </cell>
          <cell r="T96">
            <v>14153</v>
          </cell>
          <cell r="V96">
            <v>12699</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V96">
            <v>0</v>
          </cell>
        </row>
        <row r="97">
          <cell r="D97">
            <v>1410</v>
          </cell>
          <cell r="G97">
            <v>6512</v>
          </cell>
          <cell r="J97">
            <v>3164</v>
          </cell>
          <cell r="M97">
            <v>4970</v>
          </cell>
          <cell r="N97">
            <v>3169</v>
          </cell>
          <cell r="O97">
            <v>9105</v>
          </cell>
          <cell r="P97">
            <v>8469</v>
          </cell>
          <cell r="Q97">
            <v>6604</v>
          </cell>
          <cell r="R97">
            <v>1025</v>
          </cell>
          <cell r="S97">
            <v>3071</v>
          </cell>
          <cell r="T97">
            <v>14353</v>
          </cell>
          <cell r="V97">
            <v>12264</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V97">
            <v>0</v>
          </cell>
        </row>
        <row r="98">
          <cell r="D98">
            <v>1467</v>
          </cell>
          <cell r="G98">
            <v>6540</v>
          </cell>
          <cell r="J98">
            <v>3205</v>
          </cell>
          <cell r="M98">
            <v>5035</v>
          </cell>
          <cell r="N98">
            <v>3210</v>
          </cell>
          <cell r="O98">
            <v>9183</v>
          </cell>
          <cell r="P98">
            <v>8360</v>
          </cell>
          <cell r="Q98">
            <v>6339</v>
          </cell>
          <cell r="R98">
            <v>1039</v>
          </cell>
          <cell r="S98">
            <v>3121</v>
          </cell>
          <cell r="T98">
            <v>14536</v>
          </cell>
          <cell r="V98">
            <v>12020</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V98">
            <v>0</v>
          </cell>
        </row>
        <row r="99">
          <cell r="D99">
            <v>1534</v>
          </cell>
          <cell r="G99">
            <v>6348</v>
          </cell>
          <cell r="J99">
            <v>3295</v>
          </cell>
          <cell r="M99">
            <v>5176</v>
          </cell>
          <cell r="N99">
            <v>3301</v>
          </cell>
          <cell r="O99">
            <v>9557</v>
          </cell>
          <cell r="P99">
            <v>9133</v>
          </cell>
          <cell r="Q99">
            <v>6577</v>
          </cell>
          <cell r="R99">
            <v>1074</v>
          </cell>
          <cell r="S99">
            <v>3154</v>
          </cell>
          <cell r="T99">
            <v>14740</v>
          </cell>
          <cell r="V99">
            <v>12415</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V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V100">
            <v>13818</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V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V101">
            <v>12641</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V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V102">
            <v>12676</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V102">
            <v>0</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V103">
            <v>12189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V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V104">
            <v>12899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V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V105">
            <v>11393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V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V106">
            <v>11720</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V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V107">
            <v>12399</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V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V108">
            <v>13364</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V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V109">
            <v>12821</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V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V110">
            <v>12727</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V110">
            <v>0</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V111">
            <v>13661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V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V112">
            <v>14397</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V113">
            <v>13645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V114">
            <v>13696</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V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V115">
            <v>14431</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V115">
            <v>0</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V116">
            <v>14819</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V117">
            <v>13743</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V117">
            <v>0</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V118">
            <v>12865</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V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V119">
            <v>13527</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V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V120">
            <v>14223</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V120">
            <v>0</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V121">
            <v>13433</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V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V122">
            <v>13690</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V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V123">
            <v>14444</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V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V124">
            <v>14642</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V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V125">
            <v>14330</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V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V126">
            <v>14392</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V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V127">
            <v>15197</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V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V128">
            <v>15686</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V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V129">
            <v>15355</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V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V130">
            <v>15756</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V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V131">
            <v>16205</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V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V132">
            <v>16559</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V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V133">
            <v>15493</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V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V134">
            <v>15509</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V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V135">
            <v>15500</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V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V136">
            <v>16465</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V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V137">
            <v>15271</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V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V138">
            <v>14933</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V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V139">
            <v>15586</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V139">
            <v>0</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V140">
            <v>16077</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V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V141">
            <v>15138</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V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V142">
            <v>15337</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V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V143">
            <v>15914</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V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V144">
            <v>16575</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V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V145">
            <v>15636</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V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V146">
            <v>15828</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V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V147">
            <v>16268</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V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V148">
            <v>17255</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V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V149">
            <v>16478</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V149">
            <v>0</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V150">
            <v>16940</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V150">
            <v>0</v>
          </cell>
        </row>
        <row r="151">
          <cell r="B151">
            <v>1949</v>
          </cell>
          <cell r="C151">
            <v>2359</v>
          </cell>
          <cell r="D151">
            <v>4262</v>
          </cell>
          <cell r="E151">
            <v>7328</v>
          </cell>
          <cell r="G151">
            <v>14004</v>
          </cell>
          <cell r="J151">
            <v>6371</v>
          </cell>
          <cell r="L151">
            <v>10848</v>
          </cell>
          <cell r="M151">
            <v>10421</v>
          </cell>
          <cell r="N151">
            <v>6737</v>
          </cell>
          <cell r="O151">
            <v>14031</v>
          </cell>
          <cell r="P151">
            <v>12622</v>
          </cell>
          <cell r="Q151">
            <v>11911</v>
          </cell>
          <cell r="R151">
            <v>1649</v>
          </cell>
          <cell r="S151">
            <v>4471</v>
          </cell>
          <cell r="T151">
            <v>22060</v>
          </cell>
          <cell r="V151">
            <v>18198</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V151">
            <v>0</v>
          </cell>
        </row>
        <row r="152">
          <cell r="B152">
            <v>2015</v>
          </cell>
          <cell r="C152">
            <v>2484</v>
          </cell>
          <cell r="D152">
            <v>4403</v>
          </cell>
          <cell r="E152">
            <v>7366</v>
          </cell>
          <cell r="G152">
            <v>13818</v>
          </cell>
          <cell r="J152">
            <v>6062</v>
          </cell>
          <cell r="L152">
            <v>10270</v>
          </cell>
          <cell r="M152">
            <v>10150</v>
          </cell>
          <cell r="N152">
            <v>6495</v>
          </cell>
          <cell r="O152">
            <v>13345</v>
          </cell>
          <cell r="P152">
            <v>12640</v>
          </cell>
          <cell r="Q152">
            <v>10944</v>
          </cell>
          <cell r="R152">
            <v>1696</v>
          </cell>
          <cell r="S152">
            <v>4622</v>
          </cell>
          <cell r="T152">
            <v>22262</v>
          </cell>
          <cell r="V152">
            <v>18793</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V152">
            <v>0</v>
          </cell>
        </row>
        <row r="153">
          <cell r="B153">
            <v>2010</v>
          </cell>
          <cell r="C153">
            <v>2241</v>
          </cell>
          <cell r="D153">
            <v>4248</v>
          </cell>
          <cell r="E153">
            <v>7354</v>
          </cell>
          <cell r="G153">
            <v>13682</v>
          </cell>
          <cell r="J153">
            <v>6497</v>
          </cell>
          <cell r="L153">
            <v>10922</v>
          </cell>
          <cell r="M153">
            <v>10986</v>
          </cell>
          <cell r="N153">
            <v>6986</v>
          </cell>
          <cell r="O153">
            <v>13582</v>
          </cell>
          <cell r="P153">
            <v>12681</v>
          </cell>
          <cell r="Q153">
            <v>10965</v>
          </cell>
          <cell r="R153">
            <v>1698</v>
          </cell>
          <cell r="S153">
            <v>4602</v>
          </cell>
          <cell r="T153">
            <v>22408</v>
          </cell>
          <cell r="V153">
            <v>17720</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V153">
            <v>0</v>
          </cell>
        </row>
        <row r="154">
          <cell r="B154">
            <v>2163</v>
          </cell>
          <cell r="C154">
            <v>2410</v>
          </cell>
          <cell r="D154">
            <v>4534</v>
          </cell>
          <cell r="E154">
            <v>7389</v>
          </cell>
          <cell r="G154">
            <v>13817</v>
          </cell>
          <cell r="J154">
            <v>6421</v>
          </cell>
          <cell r="L154">
            <v>10682</v>
          </cell>
          <cell r="M154">
            <v>10816</v>
          </cell>
          <cell r="N154">
            <v>6859</v>
          </cell>
          <cell r="O154">
            <v>13641</v>
          </cell>
          <cell r="P154">
            <v>12742</v>
          </cell>
          <cell r="Q154">
            <v>11288</v>
          </cell>
          <cell r="R154">
            <v>1688</v>
          </cell>
          <cell r="S154">
            <v>4661</v>
          </cell>
          <cell r="T154">
            <v>22498</v>
          </cell>
          <cell r="V154">
            <v>18241</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V154">
            <v>0</v>
          </cell>
        </row>
        <row r="155">
          <cell r="B155">
            <v>2167</v>
          </cell>
          <cell r="C155">
            <v>2421</v>
          </cell>
          <cell r="D155">
            <v>4538</v>
          </cell>
          <cell r="E155">
            <v>7436</v>
          </cell>
          <cell r="G155">
            <v>14011</v>
          </cell>
          <cell r="J155">
            <v>6597</v>
          </cell>
          <cell r="L155">
            <v>10835</v>
          </cell>
          <cell r="M155">
            <v>10935</v>
          </cell>
          <cell r="N155">
            <v>6953</v>
          </cell>
          <cell r="O155">
            <v>13680</v>
          </cell>
          <cell r="P155">
            <v>12801</v>
          </cell>
          <cell r="Q155">
            <v>12242</v>
          </cell>
          <cell r="R155">
            <v>1649</v>
          </cell>
          <cell r="S155">
            <v>4710</v>
          </cell>
          <cell r="T155">
            <v>22532</v>
          </cell>
          <cell r="V155">
            <v>18279</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V155">
            <v>0</v>
          </cell>
        </row>
        <row r="156">
          <cell r="B156">
            <v>2159</v>
          </cell>
          <cell r="C156">
            <v>2568</v>
          </cell>
          <cell r="D156">
            <v>4668</v>
          </cell>
          <cell r="E156">
            <v>7612</v>
          </cell>
          <cell r="G156">
            <v>14340</v>
          </cell>
          <cell r="J156">
            <v>6427</v>
          </cell>
          <cell r="L156">
            <v>10448</v>
          </cell>
          <cell r="M156">
            <v>10524</v>
          </cell>
          <cell r="N156">
            <v>6674</v>
          </cell>
          <cell r="O156">
            <v>13684</v>
          </cell>
          <cell r="P156">
            <v>12864</v>
          </cell>
          <cell r="Q156">
            <v>11501</v>
          </cell>
          <cell r="R156">
            <v>1676</v>
          </cell>
          <cell r="S156">
            <v>4828</v>
          </cell>
          <cell r="T156">
            <v>22650</v>
          </cell>
          <cell r="V156">
            <v>19563</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V156">
            <v>0</v>
          </cell>
        </row>
        <row r="157">
          <cell r="B157">
            <v>2110</v>
          </cell>
          <cell r="C157">
            <v>2399</v>
          </cell>
          <cell r="D157">
            <v>4479</v>
          </cell>
          <cell r="E157">
            <v>7763</v>
          </cell>
          <cell r="G157">
            <v>14602</v>
          </cell>
          <cell r="J157">
            <v>6603</v>
          </cell>
          <cell r="L157">
            <v>10653</v>
          </cell>
          <cell r="M157">
            <v>10729</v>
          </cell>
          <cell r="N157">
            <v>6755</v>
          </cell>
          <cell r="O157">
            <v>13905</v>
          </cell>
          <cell r="P157">
            <v>12955</v>
          </cell>
          <cell r="Q157">
            <v>11511</v>
          </cell>
          <cell r="R157">
            <v>1684</v>
          </cell>
          <cell r="S157">
            <v>4815</v>
          </cell>
          <cell r="T157">
            <v>22842</v>
          </cell>
          <cell r="V157">
            <v>18166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V157">
            <v>0</v>
          </cell>
        </row>
        <row r="158">
          <cell r="B158">
            <v>2233</v>
          </cell>
          <cell r="C158">
            <v>2515</v>
          </cell>
          <cell r="D158">
            <v>4722</v>
          </cell>
          <cell r="E158">
            <v>7810</v>
          </cell>
          <cell r="G158">
            <v>14698</v>
          </cell>
          <cell r="J158">
            <v>6660</v>
          </cell>
          <cell r="L158">
            <v>10694</v>
          </cell>
          <cell r="M158">
            <v>10790</v>
          </cell>
          <cell r="N158">
            <v>6712</v>
          </cell>
          <cell r="O158">
            <v>13512</v>
          </cell>
          <cell r="P158">
            <v>13076</v>
          </cell>
          <cell r="Q158">
            <v>12309</v>
          </cell>
          <cell r="R158">
            <v>1688</v>
          </cell>
          <cell r="S158">
            <v>4866</v>
          </cell>
          <cell r="T158">
            <v>23110</v>
          </cell>
          <cell r="V158">
            <v>18569</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row>
        <row r="159">
          <cell r="B159">
            <v>2286</v>
          </cell>
          <cell r="C159">
            <v>2557</v>
          </cell>
          <cell r="D159">
            <v>4811</v>
          </cell>
          <cell r="E159">
            <v>7979</v>
          </cell>
          <cell r="G159">
            <v>14986</v>
          </cell>
          <cell r="J159">
            <v>6826</v>
          </cell>
          <cell r="L159">
            <v>10962</v>
          </cell>
          <cell r="M159">
            <v>11122</v>
          </cell>
          <cell r="N159">
            <v>6794</v>
          </cell>
          <cell r="O159">
            <v>13733</v>
          </cell>
          <cell r="P159">
            <v>13246</v>
          </cell>
          <cell r="Q159">
            <v>13062</v>
          </cell>
          <cell r="R159">
            <v>1694</v>
          </cell>
          <cell r="S159">
            <v>5001</v>
          </cell>
          <cell r="T159">
            <v>23443</v>
          </cell>
          <cell r="V159">
            <v>18758</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V159">
            <v>0</v>
          </cell>
        </row>
        <row r="160">
          <cell r="B160">
            <v>2343</v>
          </cell>
          <cell r="C160">
            <v>2754</v>
          </cell>
          <cell r="D160">
            <v>5034</v>
          </cell>
          <cell r="E160">
            <v>8179</v>
          </cell>
          <cell r="G160">
            <v>15210</v>
          </cell>
          <cell r="J160">
            <v>6630</v>
          </cell>
          <cell r="L160">
            <v>10629</v>
          </cell>
          <cell r="M160">
            <v>10811</v>
          </cell>
          <cell r="N160">
            <v>6558</v>
          </cell>
          <cell r="O160">
            <v>14044</v>
          </cell>
          <cell r="P160">
            <v>13372</v>
          </cell>
          <cell r="Q160">
            <v>12001</v>
          </cell>
          <cell r="R160">
            <v>1735</v>
          </cell>
          <cell r="S160">
            <v>5101</v>
          </cell>
          <cell r="T160">
            <v>23735</v>
          </cell>
          <cell r="V160">
            <v>20017</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row>
        <row r="161">
          <cell r="B161">
            <v>2268</v>
          </cell>
          <cell r="C161">
            <v>2564</v>
          </cell>
          <cell r="D161">
            <v>4792</v>
          </cell>
          <cell r="E161">
            <v>8491</v>
          </cell>
          <cell r="G161">
            <v>15495</v>
          </cell>
          <cell r="J161">
            <v>7125</v>
          </cell>
          <cell r="L161">
            <v>11390</v>
          </cell>
          <cell r="M161">
            <v>11625</v>
          </cell>
          <cell r="N161">
            <v>7067</v>
          </cell>
          <cell r="O161">
            <v>14920</v>
          </cell>
          <cell r="P161">
            <v>13479</v>
          </cell>
          <cell r="Q161">
            <v>11579</v>
          </cell>
          <cell r="R161">
            <v>1716</v>
          </cell>
          <cell r="S161">
            <v>5052</v>
          </cell>
          <cell r="T161">
            <v>23976</v>
          </cell>
          <cell r="V161">
            <v>18019</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V161">
            <v>0</v>
          </cell>
        </row>
        <row r="162">
          <cell r="B162">
            <v>2463</v>
          </cell>
          <cell r="C162">
            <v>2692</v>
          </cell>
          <cell r="D162">
            <v>5129</v>
          </cell>
          <cell r="E162">
            <v>8887</v>
          </cell>
          <cell r="G162">
            <v>15921</v>
          </cell>
          <cell r="J162">
            <v>7123</v>
          </cell>
          <cell r="L162">
            <v>11340</v>
          </cell>
          <cell r="M162">
            <v>11627</v>
          </cell>
          <cell r="N162">
            <v>7154</v>
          </cell>
          <cell r="O162">
            <v>14432</v>
          </cell>
          <cell r="P162">
            <v>13567</v>
          </cell>
          <cell r="Q162">
            <v>12303</v>
          </cell>
          <cell r="R162">
            <v>1734</v>
          </cell>
          <cell r="S162">
            <v>5102</v>
          </cell>
          <cell r="T162">
            <v>24166</v>
          </cell>
          <cell r="V162">
            <v>19592</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V162">
            <v>0</v>
          </cell>
        </row>
        <row r="163">
          <cell r="B163">
            <v>2519</v>
          </cell>
          <cell r="C163">
            <v>2823</v>
          </cell>
          <cell r="D163">
            <v>5305</v>
          </cell>
          <cell r="E163">
            <v>9326</v>
          </cell>
          <cell r="G163">
            <v>16220</v>
          </cell>
          <cell r="J163">
            <v>7402</v>
          </cell>
          <cell r="L163">
            <v>11692</v>
          </cell>
          <cell r="M163">
            <v>12072</v>
          </cell>
          <cell r="N163">
            <v>7600</v>
          </cell>
          <cell r="O163">
            <v>13801</v>
          </cell>
          <cell r="P163">
            <v>13616</v>
          </cell>
          <cell r="Q163">
            <v>13333</v>
          </cell>
          <cell r="R163">
            <v>1761</v>
          </cell>
          <cell r="S163">
            <v>5171</v>
          </cell>
          <cell r="T163">
            <v>24282</v>
          </cell>
          <cell r="V163">
            <v>20249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V163">
            <v>0</v>
          </cell>
        </row>
        <row r="164">
          <cell r="B164">
            <v>2561</v>
          </cell>
          <cell r="C164">
            <v>3028</v>
          </cell>
          <cell r="D164">
            <v>5523</v>
          </cell>
          <cell r="E164">
            <v>9667</v>
          </cell>
          <cell r="G164">
            <v>16404</v>
          </cell>
          <cell r="J164">
            <v>7018</v>
          </cell>
          <cell r="L164">
            <v>11114</v>
          </cell>
          <cell r="M164">
            <v>11531</v>
          </cell>
          <cell r="N164">
            <v>7371</v>
          </cell>
          <cell r="O164">
            <v>14288</v>
          </cell>
          <cell r="P164">
            <v>13701</v>
          </cell>
          <cell r="Q164">
            <v>12602</v>
          </cell>
          <cell r="R164">
            <v>1818</v>
          </cell>
          <cell r="S164">
            <v>5213</v>
          </cell>
          <cell r="T164">
            <v>24409</v>
          </cell>
          <cell r="V164">
            <v>21488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V164">
            <v>0</v>
          </cell>
        </row>
        <row r="165">
          <cell r="B165">
            <v>2485</v>
          </cell>
          <cell r="C165">
            <v>2695</v>
          </cell>
          <cell r="D165">
            <v>5155</v>
          </cell>
          <cell r="E165">
            <v>9914</v>
          </cell>
          <cell r="G165">
            <v>16635</v>
          </cell>
          <cell r="J165">
            <v>7094</v>
          </cell>
          <cell r="L165">
            <v>11361</v>
          </cell>
          <cell r="M165">
            <v>11828</v>
          </cell>
          <cell r="N165">
            <v>7619</v>
          </cell>
          <cell r="O165">
            <v>14679</v>
          </cell>
          <cell r="P165">
            <v>13803</v>
          </cell>
          <cell r="Q165">
            <v>12059</v>
          </cell>
          <cell r="R165">
            <v>1813</v>
          </cell>
          <cell r="S165">
            <v>5114</v>
          </cell>
          <cell r="T165">
            <v>24540</v>
          </cell>
          <cell r="V165">
            <v>19590</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v>0</v>
          </cell>
        </row>
        <row r="166">
          <cell r="B166">
            <v>2637</v>
          </cell>
          <cell r="C166">
            <v>2827</v>
          </cell>
          <cell r="D166">
            <v>5443</v>
          </cell>
          <cell r="E166">
            <v>10103</v>
          </cell>
          <cell r="G166">
            <v>16899</v>
          </cell>
          <cell r="J166">
            <v>7129</v>
          </cell>
          <cell r="L166">
            <v>11650</v>
          </cell>
          <cell r="M166">
            <v>12155</v>
          </cell>
          <cell r="N166">
            <v>7827</v>
          </cell>
          <cell r="O166">
            <v>14083</v>
          </cell>
          <cell r="P166">
            <v>13920</v>
          </cell>
          <cell r="Q166">
            <v>12647</v>
          </cell>
          <cell r="R166">
            <v>1843</v>
          </cell>
          <cell r="S166">
            <v>5205</v>
          </cell>
          <cell r="T166">
            <v>24677</v>
          </cell>
          <cell r="V166">
            <v>20939</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row>
        <row r="167">
          <cell r="B167">
            <v>2672</v>
          </cell>
          <cell r="C167">
            <v>2841</v>
          </cell>
          <cell r="D167">
            <v>5497</v>
          </cell>
          <cell r="E167">
            <v>10481</v>
          </cell>
          <cell r="G167">
            <v>17487</v>
          </cell>
          <cell r="J167">
            <v>7213</v>
          </cell>
          <cell r="L167">
            <v>12188</v>
          </cell>
          <cell r="M167">
            <v>12726</v>
          </cell>
          <cell r="N167">
            <v>8111</v>
          </cell>
          <cell r="O167">
            <v>14221</v>
          </cell>
          <cell r="P167">
            <v>14094</v>
          </cell>
          <cell r="Q167">
            <v>13584</v>
          </cell>
          <cell r="R167">
            <v>1877</v>
          </cell>
          <cell r="S167">
            <v>5286</v>
          </cell>
          <cell r="T167">
            <v>24816</v>
          </cell>
          <cell r="V167">
            <v>21142</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row>
        <row r="168">
          <cell r="B168">
            <v>2817</v>
          </cell>
          <cell r="C168">
            <v>3137</v>
          </cell>
          <cell r="D168">
            <v>5911</v>
          </cell>
          <cell r="E168">
            <v>10659</v>
          </cell>
          <cell r="G168">
            <v>17884</v>
          </cell>
          <cell r="J168">
            <v>7126</v>
          </cell>
          <cell r="L168">
            <v>12260</v>
          </cell>
          <cell r="M168">
            <v>12832</v>
          </cell>
          <cell r="N168">
            <v>8143</v>
          </cell>
          <cell r="O168">
            <v>14384</v>
          </cell>
          <cell r="P168">
            <v>14214</v>
          </cell>
          <cell r="Q168">
            <v>12498</v>
          </cell>
          <cell r="R168">
            <v>1957</v>
          </cell>
          <cell r="S168">
            <v>5362</v>
          </cell>
          <cell r="T168">
            <v>24957</v>
          </cell>
          <cell r="V168">
            <v>22303</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V168">
            <v>0</v>
          </cell>
        </row>
        <row r="169">
          <cell r="B169">
            <v>2804</v>
          </cell>
          <cell r="C169">
            <v>2962</v>
          </cell>
          <cell r="D169">
            <v>5755</v>
          </cell>
          <cell r="E169">
            <v>10906</v>
          </cell>
          <cell r="G169">
            <v>18333</v>
          </cell>
          <cell r="J169">
            <v>7298</v>
          </cell>
          <cell r="L169">
            <v>12601</v>
          </cell>
          <cell r="M169">
            <v>13246</v>
          </cell>
          <cell r="N169">
            <v>8401</v>
          </cell>
          <cell r="O169">
            <v>15507</v>
          </cell>
          <cell r="P169">
            <v>14303</v>
          </cell>
          <cell r="Q169">
            <v>12638</v>
          </cell>
          <cell r="R169">
            <v>1917</v>
          </cell>
          <cell r="S169">
            <v>5307</v>
          </cell>
          <cell r="T169">
            <v>25132</v>
          </cell>
          <cell r="V169">
            <v>20936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row>
        <row r="170">
          <cell r="B170">
            <v>2829</v>
          </cell>
          <cell r="C170">
            <v>2958</v>
          </cell>
          <cell r="D170">
            <v>5782</v>
          </cell>
          <cell r="E170">
            <v>11038</v>
          </cell>
          <cell r="G170">
            <v>18654</v>
          </cell>
          <cell r="J170">
            <v>7520</v>
          </cell>
          <cell r="L170">
            <v>12835</v>
          </cell>
          <cell r="M170">
            <v>13580</v>
          </cell>
          <cell r="N170">
            <v>8642</v>
          </cell>
          <cell r="O170">
            <v>15822</v>
          </cell>
          <cell r="P170">
            <v>14362</v>
          </cell>
          <cell r="Q170">
            <v>13202</v>
          </cell>
          <cell r="R170">
            <v>1927</v>
          </cell>
          <cell r="S170">
            <v>5501</v>
          </cell>
          <cell r="T170">
            <v>25342</v>
          </cell>
          <cell r="V170">
            <v>21381</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row>
        <row r="171">
          <cell r="B171">
            <v>2744</v>
          </cell>
          <cell r="C171">
            <v>3048</v>
          </cell>
          <cell r="D171">
            <v>5761</v>
          </cell>
          <cell r="E171">
            <v>11102</v>
          </cell>
          <cell r="G171">
            <v>18765</v>
          </cell>
          <cell r="J171">
            <v>7719</v>
          </cell>
          <cell r="L171">
            <v>12800</v>
          </cell>
          <cell r="M171">
            <v>13691</v>
          </cell>
          <cell r="N171">
            <v>8790</v>
          </cell>
          <cell r="O171">
            <v>15269</v>
          </cell>
          <cell r="P171">
            <v>14379</v>
          </cell>
          <cell r="Q171">
            <v>14119</v>
          </cell>
          <cell r="R171">
            <v>1972</v>
          </cell>
          <cell r="S171">
            <v>5648</v>
          </cell>
          <cell r="T171">
            <v>25585</v>
          </cell>
          <cell r="V171">
            <v>21895</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V171">
            <v>0</v>
          </cell>
        </row>
        <row r="172">
          <cell r="B172">
            <v>2899</v>
          </cell>
          <cell r="C172">
            <v>3136</v>
          </cell>
          <cell r="D172">
            <v>6012</v>
          </cell>
          <cell r="E172">
            <v>11437</v>
          </cell>
          <cell r="G172">
            <v>19297</v>
          </cell>
          <cell r="J172">
            <v>7655</v>
          </cell>
          <cell r="L172">
            <v>12568</v>
          </cell>
          <cell r="M172">
            <v>13533</v>
          </cell>
          <cell r="N172">
            <v>8704</v>
          </cell>
          <cell r="O172">
            <v>15392</v>
          </cell>
          <cell r="P172">
            <v>14439</v>
          </cell>
          <cell r="Q172">
            <v>13330</v>
          </cell>
          <cell r="R172">
            <v>1982</v>
          </cell>
          <cell r="S172">
            <v>5594</v>
          </cell>
          <cell r="T172">
            <v>25833</v>
          </cell>
          <cell r="V172">
            <v>23293</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V172">
            <v>0</v>
          </cell>
        </row>
        <row r="173">
          <cell r="B173">
            <v>2923</v>
          </cell>
          <cell r="C173">
            <v>2899</v>
          </cell>
          <cell r="D173">
            <v>5837</v>
          </cell>
          <cell r="E173">
            <v>11395</v>
          </cell>
          <cell r="G173">
            <v>19229</v>
          </cell>
          <cell r="J173">
            <v>7587</v>
          </cell>
          <cell r="L173">
            <v>12567</v>
          </cell>
          <cell r="M173">
            <v>13579</v>
          </cell>
          <cell r="N173">
            <v>8707</v>
          </cell>
          <cell r="O173">
            <v>15311</v>
          </cell>
          <cell r="P173">
            <v>14503</v>
          </cell>
          <cell r="Q173">
            <v>13368</v>
          </cell>
          <cell r="R173">
            <v>1987</v>
          </cell>
          <cell r="S173">
            <v>5452</v>
          </cell>
          <cell r="T173">
            <v>26092</v>
          </cell>
          <cell r="V173">
            <v>21253</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V173">
            <v>0</v>
          </cell>
        </row>
        <row r="174">
          <cell r="B174">
            <v>2931</v>
          </cell>
          <cell r="C174">
            <v>3186</v>
          </cell>
          <cell r="D174">
            <v>6084</v>
          </cell>
          <cell r="E174">
            <v>11689</v>
          </cell>
          <cell r="G174">
            <v>19548</v>
          </cell>
          <cell r="J174">
            <v>7618</v>
          </cell>
          <cell r="L174">
            <v>12978</v>
          </cell>
          <cell r="M174">
            <v>14028</v>
          </cell>
          <cell r="N174">
            <v>8921</v>
          </cell>
          <cell r="O174">
            <v>15289</v>
          </cell>
          <cell r="P174">
            <v>14570</v>
          </cell>
          <cell r="Q174">
            <v>13826</v>
          </cell>
          <cell r="R174">
            <v>2043</v>
          </cell>
          <cell r="S174">
            <v>5388</v>
          </cell>
          <cell r="T174">
            <v>26365</v>
          </cell>
          <cell r="V174">
            <v>21795</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V174">
            <v>0</v>
          </cell>
        </row>
        <row r="175">
          <cell r="B175">
            <v>2963</v>
          </cell>
          <cell r="C175">
            <v>3236</v>
          </cell>
          <cell r="D175">
            <v>6161</v>
          </cell>
          <cell r="E175">
            <v>11526</v>
          </cell>
          <cell r="G175">
            <v>19109</v>
          </cell>
          <cell r="J175">
            <v>7765</v>
          </cell>
          <cell r="L175">
            <v>13925</v>
          </cell>
          <cell r="M175">
            <v>15015</v>
          </cell>
          <cell r="N175">
            <v>9411</v>
          </cell>
          <cell r="O175">
            <v>15399</v>
          </cell>
          <cell r="P175">
            <v>14639</v>
          </cell>
          <cell r="Q175">
            <v>14567</v>
          </cell>
          <cell r="R175">
            <v>2435</v>
          </cell>
          <cell r="S175">
            <v>5679</v>
          </cell>
          <cell r="T175">
            <v>26643</v>
          </cell>
          <cell r="V175">
            <v>21829</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V175">
            <v>0</v>
          </cell>
        </row>
        <row r="176">
          <cell r="B176">
            <v>3043</v>
          </cell>
          <cell r="C176">
            <v>3430</v>
          </cell>
          <cell r="D176">
            <v>6420</v>
          </cell>
          <cell r="E176">
            <v>11593</v>
          </cell>
          <cell r="G176">
            <v>19212</v>
          </cell>
          <cell r="J176">
            <v>7453</v>
          </cell>
          <cell r="L176">
            <v>13844</v>
          </cell>
          <cell r="M176">
            <v>14945</v>
          </cell>
          <cell r="N176">
            <v>9287</v>
          </cell>
          <cell r="O176">
            <v>15168</v>
          </cell>
          <cell r="P176">
            <v>14705</v>
          </cell>
          <cell r="Q176">
            <v>13698</v>
          </cell>
          <cell r="R176">
            <v>2108</v>
          </cell>
          <cell r="S176">
            <v>5859</v>
          </cell>
          <cell r="T176">
            <v>26884</v>
          </cell>
          <cell r="V176">
            <v>22115</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V176">
            <v>0</v>
          </cell>
        </row>
        <row r="177">
          <cell r="B177">
            <v>2986</v>
          </cell>
          <cell r="C177">
            <v>2912</v>
          </cell>
          <cell r="D177">
            <v>5937</v>
          </cell>
          <cell r="E177">
            <v>11881</v>
          </cell>
          <cell r="G177">
            <v>19629</v>
          </cell>
          <cell r="J177">
            <v>7389</v>
          </cell>
          <cell r="L177">
            <v>14042</v>
          </cell>
          <cell r="M177">
            <v>15238</v>
          </cell>
          <cell r="N177">
            <v>9435</v>
          </cell>
          <cell r="O177">
            <v>16332</v>
          </cell>
          <cell r="P177">
            <v>14780</v>
          </cell>
          <cell r="Q177">
            <v>14342</v>
          </cell>
          <cell r="R177">
            <v>1828</v>
          </cell>
          <cell r="S177">
            <v>5837</v>
          </cell>
          <cell r="T177">
            <v>27056</v>
          </cell>
          <cell r="V177">
            <v>20979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V177">
            <v>0</v>
          </cell>
        </row>
        <row r="178">
          <cell r="B178">
            <v>2915</v>
          </cell>
          <cell r="C178">
            <v>3161</v>
          </cell>
          <cell r="D178">
            <v>6050</v>
          </cell>
          <cell r="E178">
            <v>11890</v>
          </cell>
          <cell r="G178">
            <v>19914</v>
          </cell>
          <cell r="J178">
            <v>7435</v>
          </cell>
          <cell r="L178">
            <v>14268</v>
          </cell>
          <cell r="M178">
            <v>15627</v>
          </cell>
          <cell r="N178">
            <v>9691</v>
          </cell>
          <cell r="O178">
            <v>15755</v>
          </cell>
          <cell r="P178">
            <v>14865</v>
          </cell>
          <cell r="Q178">
            <v>14749</v>
          </cell>
          <cell r="R178">
            <v>1973</v>
          </cell>
          <cell r="S178">
            <v>5887</v>
          </cell>
          <cell r="T178">
            <v>27158</v>
          </cell>
          <cell r="V178">
            <v>21296</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V178">
            <v>0</v>
          </cell>
        </row>
        <row r="179">
          <cell r="B179">
            <v>3056</v>
          </cell>
          <cell r="C179">
            <v>3332</v>
          </cell>
          <cell r="D179">
            <v>6361</v>
          </cell>
          <cell r="E179">
            <v>11991</v>
          </cell>
          <cell r="G179">
            <v>20287</v>
          </cell>
          <cell r="J179">
            <v>7478</v>
          </cell>
          <cell r="L179">
            <v>14328</v>
          </cell>
          <cell r="M179">
            <v>15911</v>
          </cell>
          <cell r="N179">
            <v>9918</v>
          </cell>
          <cell r="O179">
            <v>16180</v>
          </cell>
          <cell r="P179">
            <v>14965</v>
          </cell>
          <cell r="Q179">
            <v>15534</v>
          </cell>
          <cell r="R179">
            <v>2120</v>
          </cell>
          <cell r="S179">
            <v>5726</v>
          </cell>
          <cell r="T179">
            <v>27163</v>
          </cell>
          <cell r="V179">
            <v>21510</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V179">
            <v>0</v>
          </cell>
        </row>
        <row r="180">
          <cell r="B180">
            <v>3060</v>
          </cell>
          <cell r="C180">
            <v>3389</v>
          </cell>
          <cell r="D180">
            <v>6420</v>
          </cell>
          <cell r="E180">
            <v>11842</v>
          </cell>
          <cell r="G180">
            <v>20535</v>
          </cell>
          <cell r="J180">
            <v>8379</v>
          </cell>
          <cell r="L180">
            <v>14420</v>
          </cell>
          <cell r="M180">
            <v>16193</v>
          </cell>
          <cell r="N180">
            <v>10288</v>
          </cell>
          <cell r="O180">
            <v>15948</v>
          </cell>
          <cell r="P180">
            <v>15051</v>
          </cell>
          <cell r="Q180">
            <v>15068</v>
          </cell>
          <cell r="R180">
            <v>2183</v>
          </cell>
          <cell r="S180">
            <v>6029</v>
          </cell>
          <cell r="T180">
            <v>27205</v>
          </cell>
          <cell r="V180">
            <v>23851</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V180">
            <v>0</v>
          </cell>
        </row>
        <row r="181">
          <cell r="B181">
            <v>3071</v>
          </cell>
          <cell r="C181">
            <v>3156</v>
          </cell>
          <cell r="D181">
            <v>6219</v>
          </cell>
          <cell r="E181">
            <v>11703</v>
          </cell>
          <cell r="G181">
            <v>20653</v>
          </cell>
          <cell r="J181">
            <v>7673</v>
          </cell>
          <cell r="L181">
            <v>13325</v>
          </cell>
          <cell r="M181">
            <v>15137</v>
          </cell>
          <cell r="N181">
            <v>9605</v>
          </cell>
          <cell r="O181">
            <v>16898</v>
          </cell>
          <cell r="P181">
            <v>15130</v>
          </cell>
          <cell r="Q181">
            <v>14628</v>
          </cell>
          <cell r="R181">
            <v>2090</v>
          </cell>
          <cell r="S181">
            <v>5719</v>
          </cell>
          <cell r="T181">
            <v>27268</v>
          </cell>
          <cell r="V181">
            <v>21832</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V181">
            <v>0</v>
          </cell>
        </row>
        <row r="182">
          <cell r="B182">
            <v>3081</v>
          </cell>
          <cell r="C182">
            <v>3310</v>
          </cell>
          <cell r="D182">
            <v>6366</v>
          </cell>
          <cell r="E182">
            <v>12229</v>
          </cell>
          <cell r="G182">
            <v>21444</v>
          </cell>
          <cell r="J182">
            <v>7773</v>
          </cell>
          <cell r="L182">
            <v>14449</v>
          </cell>
          <cell r="M182">
            <v>16567</v>
          </cell>
          <cell r="N182">
            <v>10333</v>
          </cell>
          <cell r="O182">
            <v>16521</v>
          </cell>
          <cell r="P182">
            <v>15200</v>
          </cell>
          <cell r="Q182">
            <v>15571</v>
          </cell>
          <cell r="R182">
            <v>2008</v>
          </cell>
          <cell r="S182">
            <v>6061</v>
          </cell>
          <cell r="T182">
            <v>27352</v>
          </cell>
          <cell r="V182">
            <v>22645</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V182">
            <v>0</v>
          </cell>
        </row>
        <row r="183">
          <cell r="B183">
            <v>3251</v>
          </cell>
          <cell r="C183">
            <v>3486</v>
          </cell>
          <cell r="D183">
            <v>6709</v>
          </cell>
          <cell r="E183">
            <v>12013</v>
          </cell>
          <cell r="G183">
            <v>21317</v>
          </cell>
          <cell r="J183">
            <v>8251</v>
          </cell>
          <cell r="L183">
            <v>14241</v>
          </cell>
          <cell r="M183">
            <v>16403</v>
          </cell>
          <cell r="N183">
            <v>10283</v>
          </cell>
          <cell r="O183">
            <v>15854</v>
          </cell>
          <cell r="P183">
            <v>15273</v>
          </cell>
          <cell r="Q183">
            <v>16494</v>
          </cell>
          <cell r="R183">
            <v>2123</v>
          </cell>
          <cell r="S183">
            <v>5935</v>
          </cell>
          <cell r="T183">
            <v>27460</v>
          </cell>
          <cell r="V183">
            <v>23594</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V183">
            <v>0</v>
          </cell>
        </row>
        <row r="184">
          <cell r="B184">
            <v>3319</v>
          </cell>
          <cell r="C184">
            <v>3526</v>
          </cell>
          <cell r="D184">
            <v>6823</v>
          </cell>
          <cell r="E184">
            <v>12138</v>
          </cell>
          <cell r="G184">
            <v>21218</v>
          </cell>
          <cell r="J184">
            <v>8944</v>
          </cell>
          <cell r="L184">
            <v>14031</v>
          </cell>
          <cell r="M184">
            <v>16173</v>
          </cell>
          <cell r="N184">
            <v>10254</v>
          </cell>
          <cell r="O184">
            <v>16397</v>
          </cell>
          <cell r="P184">
            <v>15345</v>
          </cell>
          <cell r="Q184">
            <v>15534</v>
          </cell>
          <cell r="R184">
            <v>2234</v>
          </cell>
          <cell r="S184">
            <v>6257</v>
          </cell>
          <cell r="T184">
            <v>27561</v>
          </cell>
          <cell r="V184">
            <v>25277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V184">
            <v>0</v>
          </cell>
        </row>
        <row r="185">
          <cell r="B185">
            <v>3269</v>
          </cell>
          <cell r="C185">
            <v>3417</v>
          </cell>
          <cell r="D185">
            <v>6675</v>
          </cell>
          <cell r="E185">
            <v>12159</v>
          </cell>
          <cell r="G185">
            <v>21185</v>
          </cell>
          <cell r="J185">
            <v>8404</v>
          </cell>
          <cell r="L185">
            <v>13219</v>
          </cell>
          <cell r="M185">
            <v>15260</v>
          </cell>
          <cell r="N185">
            <v>9569</v>
          </cell>
          <cell r="O185">
            <v>16723</v>
          </cell>
          <cell r="P185">
            <v>15416</v>
          </cell>
          <cell r="Q185">
            <v>15298</v>
          </cell>
          <cell r="R185">
            <v>2124</v>
          </cell>
          <cell r="S185">
            <v>6021</v>
          </cell>
          <cell r="T185">
            <v>27688</v>
          </cell>
          <cell r="V185">
            <v>22426</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V185">
            <v>0</v>
          </cell>
        </row>
        <row r="186">
          <cell r="B186">
            <v>3271</v>
          </cell>
          <cell r="C186">
            <v>3465</v>
          </cell>
          <cell r="D186">
            <v>6719</v>
          </cell>
          <cell r="E186">
            <v>12376</v>
          </cell>
          <cell r="G186">
            <v>21932</v>
          </cell>
          <cell r="J186">
            <v>8051</v>
          </cell>
          <cell r="L186">
            <v>14749</v>
          </cell>
          <cell r="M186">
            <v>17033</v>
          </cell>
          <cell r="N186">
            <v>10221</v>
          </cell>
          <cell r="O186">
            <v>16180</v>
          </cell>
          <cell r="P186">
            <v>15487</v>
          </cell>
          <cell r="Q186">
            <v>16023</v>
          </cell>
          <cell r="R186">
            <v>2260</v>
          </cell>
          <cell r="S186">
            <v>6416</v>
          </cell>
          <cell r="T186">
            <v>27844</v>
          </cell>
          <cell r="V186">
            <v>23132</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V186">
            <v>0</v>
          </cell>
        </row>
        <row r="187">
          <cell r="B187">
            <v>3449</v>
          </cell>
          <cell r="C187">
            <v>3562</v>
          </cell>
          <cell r="D187">
            <v>7004</v>
          </cell>
          <cell r="E187">
            <v>12457</v>
          </cell>
          <cell r="G187">
            <v>22397</v>
          </cell>
          <cell r="J187">
            <v>8158</v>
          </cell>
          <cell r="L187">
            <v>14846</v>
          </cell>
          <cell r="M187">
            <v>17112</v>
          </cell>
          <cell r="N187">
            <v>10095</v>
          </cell>
          <cell r="O187">
            <v>15601</v>
          </cell>
          <cell r="P187">
            <v>15557</v>
          </cell>
          <cell r="Q187">
            <v>16954</v>
          </cell>
          <cell r="R187">
            <v>2305</v>
          </cell>
          <cell r="S187">
            <v>6409</v>
          </cell>
          <cell r="T187">
            <v>28012</v>
          </cell>
          <cell r="V187">
            <v>24129</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V187">
            <v>0</v>
          </cell>
        </row>
        <row r="188">
          <cell r="B188">
            <v>3362</v>
          </cell>
          <cell r="C188">
            <v>3838</v>
          </cell>
          <cell r="D188">
            <v>7141</v>
          </cell>
          <cell r="E188">
            <v>12656</v>
          </cell>
          <cell r="G188">
            <v>22817</v>
          </cell>
          <cell r="J188">
            <v>8772</v>
          </cell>
          <cell r="L188">
            <v>15403</v>
          </cell>
          <cell r="M188">
            <v>17702</v>
          </cell>
          <cell r="N188">
            <v>10438</v>
          </cell>
          <cell r="O188">
            <v>16529</v>
          </cell>
          <cell r="P188">
            <v>15632</v>
          </cell>
          <cell r="Q188">
            <v>16275</v>
          </cell>
          <cell r="R188">
            <v>2454</v>
          </cell>
          <cell r="S188">
            <v>6554</v>
          </cell>
          <cell r="T188">
            <v>28242</v>
          </cell>
          <cell r="V188">
            <v>26265</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V188">
            <v>0</v>
          </cell>
        </row>
        <row r="189">
          <cell r="B189">
            <v>3361</v>
          </cell>
          <cell r="C189">
            <v>3436</v>
          </cell>
          <cell r="D189">
            <v>6799</v>
          </cell>
          <cell r="E189">
            <v>12857</v>
          </cell>
          <cell r="G189">
            <v>22603</v>
          </cell>
          <cell r="J189">
            <v>8167</v>
          </cell>
          <cell r="L189">
            <v>13945</v>
          </cell>
          <cell r="M189">
            <v>15926</v>
          </cell>
          <cell r="N189">
            <v>9460</v>
          </cell>
          <cell r="O189">
            <v>16959</v>
          </cell>
          <cell r="P189">
            <v>15709</v>
          </cell>
          <cell r="Q189">
            <v>16162</v>
          </cell>
          <cell r="R189">
            <v>2193</v>
          </cell>
          <cell r="S189">
            <v>6206</v>
          </cell>
          <cell r="T189">
            <v>28532</v>
          </cell>
          <cell r="V189">
            <v>23452</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V189">
            <v>0</v>
          </cell>
        </row>
        <row r="190">
          <cell r="B190">
            <v>3407</v>
          </cell>
          <cell r="C190">
            <v>3766</v>
          </cell>
          <cell r="D190">
            <v>7136</v>
          </cell>
          <cell r="E190">
            <v>13133</v>
          </cell>
          <cell r="G190">
            <v>23478</v>
          </cell>
          <cell r="J190">
            <v>8815</v>
          </cell>
          <cell r="L190">
            <v>15192</v>
          </cell>
          <cell r="M190">
            <v>17254</v>
          </cell>
          <cell r="N190">
            <v>10326</v>
          </cell>
          <cell r="O190">
            <v>17367</v>
          </cell>
          <cell r="P190">
            <v>15787</v>
          </cell>
          <cell r="Q190">
            <v>16803</v>
          </cell>
          <cell r="R190">
            <v>2405</v>
          </cell>
          <cell r="S190">
            <v>6548</v>
          </cell>
          <cell r="T190">
            <v>28886</v>
          </cell>
          <cell r="V190">
            <v>24023</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V190">
            <v>0</v>
          </cell>
        </row>
        <row r="191">
          <cell r="B191">
            <v>3476</v>
          </cell>
          <cell r="C191">
            <v>3817</v>
          </cell>
          <cell r="D191">
            <v>7261</v>
          </cell>
          <cell r="E191">
            <v>13561</v>
          </cell>
          <cell r="G191">
            <v>23778</v>
          </cell>
          <cell r="J191">
            <v>8463</v>
          </cell>
          <cell r="L191">
            <v>15249</v>
          </cell>
          <cell r="M191">
            <v>17398</v>
          </cell>
          <cell r="N191">
            <v>10393</v>
          </cell>
          <cell r="O191">
            <v>16374</v>
          </cell>
          <cell r="P191">
            <v>15865</v>
          </cell>
          <cell r="Q191">
            <v>17645</v>
          </cell>
          <cell r="R191">
            <v>2481</v>
          </cell>
          <cell r="S191">
            <v>6369</v>
          </cell>
          <cell r="T191">
            <v>29291</v>
          </cell>
          <cell r="V191">
            <v>24671</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V191">
            <v>0</v>
          </cell>
        </row>
        <row r="192">
          <cell r="B192">
            <v>3506</v>
          </cell>
          <cell r="C192">
            <v>4035</v>
          </cell>
          <cell r="D192">
            <v>7494</v>
          </cell>
          <cell r="E192">
            <v>13800</v>
          </cell>
          <cell r="G192">
            <v>23979</v>
          </cell>
          <cell r="J192">
            <v>8524</v>
          </cell>
          <cell r="L192">
            <v>15521</v>
          </cell>
          <cell r="M192">
            <v>17760</v>
          </cell>
          <cell r="N192">
            <v>10704</v>
          </cell>
          <cell r="O192">
            <v>17480</v>
          </cell>
          <cell r="P192">
            <v>15932</v>
          </cell>
          <cell r="Q192">
            <v>17314</v>
          </cell>
          <cell r="R192">
            <v>2484</v>
          </cell>
          <cell r="S192">
            <v>6437</v>
          </cell>
          <cell r="T192">
            <v>29661</v>
          </cell>
          <cell r="V192">
            <v>26540</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V192">
            <v>0</v>
          </cell>
        </row>
        <row r="193">
          <cell r="B193">
            <v>3385</v>
          </cell>
          <cell r="C193">
            <v>3433</v>
          </cell>
          <cell r="D193">
            <v>6811</v>
          </cell>
          <cell r="E193">
            <v>13921</v>
          </cell>
          <cell r="G193">
            <v>23471</v>
          </cell>
          <cell r="J193">
            <v>8189</v>
          </cell>
          <cell r="L193">
            <v>14238</v>
          </cell>
          <cell r="M193">
            <v>16377</v>
          </cell>
          <cell r="N193">
            <v>9952</v>
          </cell>
          <cell r="O193">
            <v>17414</v>
          </cell>
          <cell r="P193">
            <v>15988</v>
          </cell>
          <cell r="Q193">
            <v>16468</v>
          </cell>
          <cell r="R193">
            <v>2450</v>
          </cell>
          <cell r="S193">
            <v>6090</v>
          </cell>
          <cell r="T193">
            <v>29973</v>
          </cell>
          <cell r="V193">
            <v>23936</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V193">
            <v>0</v>
          </cell>
        </row>
        <row r="194">
          <cell r="B194">
            <v>3535</v>
          </cell>
          <cell r="C194">
            <v>3788</v>
          </cell>
          <cell r="D194">
            <v>7298</v>
          </cell>
          <cell r="E194">
            <v>14046</v>
          </cell>
          <cell r="G194">
            <v>24679</v>
          </cell>
          <cell r="J194">
            <v>8972</v>
          </cell>
          <cell r="L194">
            <v>15288</v>
          </cell>
          <cell r="M194">
            <v>17583</v>
          </cell>
          <cell r="N194">
            <v>10973</v>
          </cell>
          <cell r="O194">
            <v>17524</v>
          </cell>
          <cell r="P194">
            <v>16034</v>
          </cell>
          <cell r="Q194">
            <v>17781</v>
          </cell>
          <cell r="R194">
            <v>2447</v>
          </cell>
          <cell r="S194">
            <v>6316</v>
          </cell>
          <cell r="T194">
            <v>30226</v>
          </cell>
          <cell r="V194">
            <v>24717</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V194">
            <v>0</v>
          </cell>
        </row>
        <row r="195">
          <cell r="B195">
            <v>3532</v>
          </cell>
          <cell r="C195">
            <v>4008</v>
          </cell>
          <cell r="D195">
            <v>7495</v>
          </cell>
          <cell r="E195">
            <v>14102</v>
          </cell>
          <cell r="G195">
            <v>24581</v>
          </cell>
          <cell r="J195">
            <v>9122</v>
          </cell>
          <cell r="L195">
            <v>15302</v>
          </cell>
          <cell r="M195">
            <v>17590</v>
          </cell>
          <cell r="N195">
            <v>10903</v>
          </cell>
          <cell r="O195">
            <v>17583</v>
          </cell>
          <cell r="P195">
            <v>16066</v>
          </cell>
          <cell r="Q195">
            <v>18509</v>
          </cell>
          <cell r="R195">
            <v>2510</v>
          </cell>
          <cell r="S195">
            <v>6333</v>
          </cell>
          <cell r="T195">
            <v>30416</v>
          </cell>
          <cell r="V195">
            <v>25185</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V195">
            <v>0</v>
          </cell>
        </row>
        <row r="196">
          <cell r="B196">
            <v>3671</v>
          </cell>
          <cell r="C196">
            <v>4258</v>
          </cell>
          <cell r="D196">
            <v>7871</v>
          </cell>
          <cell r="E196">
            <v>14418</v>
          </cell>
          <cell r="G196">
            <v>24956</v>
          </cell>
          <cell r="J196">
            <v>9389</v>
          </cell>
          <cell r="L196">
            <v>16014</v>
          </cell>
          <cell r="M196">
            <v>18375</v>
          </cell>
          <cell r="N196">
            <v>11536</v>
          </cell>
          <cell r="O196">
            <v>17153</v>
          </cell>
          <cell r="P196">
            <v>16113</v>
          </cell>
          <cell r="Q196">
            <v>18005</v>
          </cell>
          <cell r="R196">
            <v>2543</v>
          </cell>
          <cell r="S196">
            <v>6368</v>
          </cell>
          <cell r="T196">
            <v>30595</v>
          </cell>
          <cell r="V196">
            <v>27339</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V196">
            <v>0</v>
          </cell>
        </row>
        <row r="197">
          <cell r="B197">
            <v>3580</v>
          </cell>
          <cell r="C197">
            <v>3598</v>
          </cell>
          <cell r="D197">
            <v>7180</v>
          </cell>
          <cell r="E197">
            <v>14850</v>
          </cell>
          <cell r="G197">
            <v>24841</v>
          </cell>
          <cell r="J197">
            <v>8490</v>
          </cell>
          <cell r="L197">
            <v>14928</v>
          </cell>
          <cell r="M197">
            <v>17042</v>
          </cell>
          <cell r="N197">
            <v>10596</v>
          </cell>
          <cell r="O197">
            <v>17475</v>
          </cell>
          <cell r="P197">
            <v>16182</v>
          </cell>
          <cell r="Q197">
            <v>17675</v>
          </cell>
          <cell r="R197">
            <v>2417</v>
          </cell>
          <cell r="S197">
            <v>6074</v>
          </cell>
          <cell r="T197">
            <v>30739</v>
          </cell>
          <cell r="V197">
            <v>24539</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V197">
            <v>0</v>
          </cell>
        </row>
        <row r="198">
          <cell r="B198">
            <v>3592</v>
          </cell>
          <cell r="C198">
            <v>3888</v>
          </cell>
          <cell r="D198">
            <v>7454</v>
          </cell>
          <cell r="E198">
            <v>15445</v>
          </cell>
          <cell r="G198">
            <v>25934</v>
          </cell>
          <cell r="J198">
            <v>8746</v>
          </cell>
          <cell r="L198">
            <v>16508</v>
          </cell>
          <cell r="M198">
            <v>18775</v>
          </cell>
          <cell r="N198">
            <v>11610</v>
          </cell>
          <cell r="O198">
            <v>17966</v>
          </cell>
          <cell r="P198">
            <v>16274</v>
          </cell>
          <cell r="Q198">
            <v>18219</v>
          </cell>
          <cell r="R198">
            <v>2527</v>
          </cell>
          <cell r="S198">
            <v>6317</v>
          </cell>
          <cell r="T198">
            <v>30849</v>
          </cell>
          <cell r="V198">
            <v>25125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V198">
            <v>0</v>
          </cell>
        </row>
        <row r="199">
          <cell r="B199">
            <v>3669</v>
          </cell>
          <cell r="C199">
            <v>3960</v>
          </cell>
          <cell r="D199">
            <v>7604</v>
          </cell>
          <cell r="E199">
            <v>16276</v>
          </cell>
          <cell r="G199">
            <v>26458</v>
          </cell>
          <cell r="J199">
            <v>8415</v>
          </cell>
          <cell r="L199">
            <v>16568</v>
          </cell>
          <cell r="M199">
            <v>18592</v>
          </cell>
          <cell r="N199">
            <v>11487</v>
          </cell>
          <cell r="O199">
            <v>19262</v>
          </cell>
          <cell r="P199">
            <v>16377</v>
          </cell>
          <cell r="Q199">
            <v>19397</v>
          </cell>
          <cell r="R199">
            <v>2576</v>
          </cell>
          <cell r="S199">
            <v>6132</v>
          </cell>
          <cell r="T199">
            <v>30936</v>
          </cell>
          <cell r="V199">
            <v>25825</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V199">
            <v>0</v>
          </cell>
        </row>
        <row r="200">
          <cell r="B200">
            <v>3819</v>
          </cell>
          <cell r="C200">
            <v>4384</v>
          </cell>
          <cell r="D200">
            <v>8157</v>
          </cell>
          <cell r="E200">
            <v>16999</v>
          </cell>
          <cell r="G200">
            <v>27599</v>
          </cell>
          <cell r="J200">
            <v>9104</v>
          </cell>
          <cell r="L200">
            <v>17156</v>
          </cell>
          <cell r="M200">
            <v>19260</v>
          </cell>
          <cell r="N200">
            <v>11963</v>
          </cell>
          <cell r="O200">
            <v>17724</v>
          </cell>
          <cell r="P200">
            <v>16478</v>
          </cell>
          <cell r="Q200">
            <v>19135</v>
          </cell>
          <cell r="R200">
            <v>2727</v>
          </cell>
          <cell r="S200">
            <v>6611</v>
          </cell>
          <cell r="T200">
            <v>31030</v>
          </cell>
          <cell r="V200">
            <v>28260</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V200">
            <v>0</v>
          </cell>
        </row>
        <row r="201">
          <cell r="B201">
            <v>3736</v>
          </cell>
          <cell r="C201">
            <v>4288</v>
          </cell>
          <cell r="D201">
            <v>7980</v>
          </cell>
          <cell r="E201">
            <v>17532</v>
          </cell>
          <cell r="G201">
            <v>27557</v>
          </cell>
          <cell r="J201">
            <v>8103</v>
          </cell>
          <cell r="L201">
            <v>14996</v>
          </cell>
          <cell r="M201">
            <v>16938</v>
          </cell>
          <cell r="N201">
            <v>10988</v>
          </cell>
          <cell r="O201">
            <v>18387</v>
          </cell>
          <cell r="P201">
            <v>16584</v>
          </cell>
          <cell r="Q201">
            <v>17922</v>
          </cell>
          <cell r="R201">
            <v>2707</v>
          </cell>
          <cell r="S201">
            <v>6562</v>
          </cell>
          <cell r="T201">
            <v>31136</v>
          </cell>
          <cell r="V201">
            <v>25470</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V201">
            <v>0</v>
          </cell>
        </row>
        <row r="202">
          <cell r="B202">
            <v>3814</v>
          </cell>
          <cell r="C202">
            <v>4472</v>
          </cell>
          <cell r="D202">
            <v>8232</v>
          </cell>
          <cell r="E202">
            <v>17942</v>
          </cell>
          <cell r="G202">
            <v>29020</v>
          </cell>
          <cell r="J202">
            <v>8541</v>
          </cell>
          <cell r="L202">
            <v>17430</v>
          </cell>
          <cell r="M202">
            <v>19585</v>
          </cell>
          <cell r="N202">
            <v>12149</v>
          </cell>
          <cell r="O202">
            <v>18180</v>
          </cell>
          <cell r="P202">
            <v>16696</v>
          </cell>
          <cell r="Q202">
            <v>18938</v>
          </cell>
          <cell r="R202">
            <v>2754</v>
          </cell>
          <cell r="S202">
            <v>6350</v>
          </cell>
          <cell r="T202">
            <v>31257</v>
          </cell>
          <cell r="V202">
            <v>25708</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V202">
            <v>0</v>
          </cell>
        </row>
        <row r="203">
          <cell r="B203">
            <v>3890</v>
          </cell>
          <cell r="C203">
            <v>4292</v>
          </cell>
          <cell r="D203">
            <v>8139</v>
          </cell>
          <cell r="E203">
            <v>18378</v>
          </cell>
          <cell r="G203">
            <v>29111</v>
          </cell>
          <cell r="J203">
            <v>8135</v>
          </cell>
          <cell r="L203">
            <v>17726</v>
          </cell>
          <cell r="M203">
            <v>19764</v>
          </cell>
          <cell r="N203">
            <v>12315</v>
          </cell>
          <cell r="O203">
            <v>18288</v>
          </cell>
          <cell r="P203">
            <v>16796</v>
          </cell>
          <cell r="Q203">
            <v>19475</v>
          </cell>
          <cell r="R203">
            <v>2682</v>
          </cell>
          <cell r="S203">
            <v>6853</v>
          </cell>
          <cell r="T203">
            <v>31373</v>
          </cell>
          <cell r="V203">
            <v>26469</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V203">
            <v>0</v>
          </cell>
        </row>
        <row r="204">
          <cell r="B204">
            <v>3937</v>
          </cell>
          <cell r="C204">
            <v>5023</v>
          </cell>
          <cell r="D204">
            <v>8894</v>
          </cell>
          <cell r="E204">
            <v>18835</v>
          </cell>
          <cell r="G204">
            <v>29432</v>
          </cell>
          <cell r="J204">
            <v>9084</v>
          </cell>
          <cell r="L204">
            <v>17462</v>
          </cell>
          <cell r="M204">
            <v>19648</v>
          </cell>
          <cell r="N204">
            <v>12779</v>
          </cell>
          <cell r="O204">
            <v>18532</v>
          </cell>
          <cell r="P204">
            <v>16888</v>
          </cell>
          <cell r="Q204">
            <v>19669</v>
          </cell>
          <cell r="R204">
            <v>2711</v>
          </cell>
          <cell r="S204">
            <v>6615</v>
          </cell>
          <cell r="T204">
            <v>31539</v>
          </cell>
          <cell r="V204">
            <v>28630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V204">
            <v>0</v>
          </cell>
        </row>
        <row r="205">
          <cell r="B205">
            <v>3953</v>
          </cell>
          <cell r="C205">
            <v>4324</v>
          </cell>
          <cell r="D205">
            <v>8241</v>
          </cell>
          <cell r="E205">
            <v>19089</v>
          </cell>
          <cell r="G205">
            <v>28493</v>
          </cell>
          <cell r="J205">
            <v>7397</v>
          </cell>
          <cell r="L205">
            <v>15450</v>
          </cell>
          <cell r="M205">
            <v>17685</v>
          </cell>
          <cell r="N205">
            <v>11833</v>
          </cell>
          <cell r="O205">
            <v>18747</v>
          </cell>
          <cell r="P205">
            <v>16978</v>
          </cell>
          <cell r="Q205">
            <v>19600</v>
          </cell>
          <cell r="R205">
            <v>2752</v>
          </cell>
          <cell r="S205">
            <v>6134</v>
          </cell>
          <cell r="T205">
            <v>31741</v>
          </cell>
          <cell r="V205">
            <v>25687</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V205">
            <v>0</v>
          </cell>
        </row>
        <row r="206">
          <cell r="B206">
            <v>3989</v>
          </cell>
          <cell r="C206">
            <v>4704</v>
          </cell>
          <cell r="D206">
            <v>8646</v>
          </cell>
          <cell r="E206">
            <v>19433</v>
          </cell>
          <cell r="G206">
            <v>29318</v>
          </cell>
          <cell r="J206">
            <v>8428</v>
          </cell>
          <cell r="L206">
            <v>17426</v>
          </cell>
          <cell r="M206">
            <v>19879</v>
          </cell>
          <cell r="N206">
            <v>12827</v>
          </cell>
          <cell r="O206">
            <v>18326</v>
          </cell>
          <cell r="P206">
            <v>17065</v>
          </cell>
          <cell r="Q206">
            <v>20390</v>
          </cell>
          <cell r="R206">
            <v>2842</v>
          </cell>
          <cell r="S206">
            <v>6580</v>
          </cell>
          <cell r="T206">
            <v>31983</v>
          </cell>
          <cell r="V206">
            <v>25952</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V206">
            <v>0</v>
          </cell>
        </row>
        <row r="207">
          <cell r="B207">
            <v>4028</v>
          </cell>
          <cell r="C207">
            <v>4487</v>
          </cell>
          <cell r="D207">
            <v>8469</v>
          </cell>
          <cell r="E207">
            <v>19998</v>
          </cell>
          <cell r="G207">
            <v>29382</v>
          </cell>
          <cell r="J207">
            <v>8673</v>
          </cell>
          <cell r="L207">
            <v>18470</v>
          </cell>
          <cell r="M207">
            <v>20498</v>
          </cell>
          <cell r="N207">
            <v>12734</v>
          </cell>
          <cell r="O207">
            <v>19143</v>
          </cell>
          <cell r="P207">
            <v>17242</v>
          </cell>
          <cell r="Q207">
            <v>20833</v>
          </cell>
          <cell r="R207">
            <v>3107</v>
          </cell>
          <cell r="S207">
            <v>6666</v>
          </cell>
          <cell r="T207">
            <v>32271</v>
          </cell>
          <cell r="V207">
            <v>26317</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V207">
            <v>0</v>
          </cell>
        </row>
        <row r="208">
          <cell r="B208">
            <v>4049</v>
          </cell>
          <cell r="C208">
            <v>4998</v>
          </cell>
          <cell r="D208">
            <v>8994</v>
          </cell>
          <cell r="E208">
            <v>20620</v>
          </cell>
          <cell r="G208">
            <v>29371</v>
          </cell>
          <cell r="J208">
            <v>9429</v>
          </cell>
          <cell r="L208">
            <v>18661</v>
          </cell>
          <cell r="M208">
            <v>21001</v>
          </cell>
          <cell r="N208">
            <v>11539</v>
          </cell>
          <cell r="O208">
            <v>18812</v>
          </cell>
          <cell r="P208">
            <v>17420</v>
          </cell>
          <cell r="Q208">
            <v>21058</v>
          </cell>
          <cell r="R208">
            <v>3225</v>
          </cell>
          <cell r="S208">
            <v>6881</v>
          </cell>
          <cell r="T208">
            <v>32484</v>
          </cell>
          <cell r="V208">
            <v>28075</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V208">
            <v>0</v>
          </cell>
        </row>
        <row r="209">
          <cell r="B209">
            <v>3968</v>
          </cell>
          <cell r="C209">
            <v>4412</v>
          </cell>
          <cell r="D209">
            <v>8338</v>
          </cell>
          <cell r="E209">
            <v>20989</v>
          </cell>
          <cell r="G209">
            <v>28275</v>
          </cell>
          <cell r="J209">
            <v>8128</v>
          </cell>
          <cell r="L209">
            <v>15845</v>
          </cell>
          <cell r="M209">
            <v>18558</v>
          </cell>
          <cell r="N209">
            <v>10817</v>
          </cell>
          <cell r="O209">
            <v>20138</v>
          </cell>
          <cell r="P209">
            <v>17606</v>
          </cell>
          <cell r="Q209">
            <v>20983</v>
          </cell>
          <cell r="R209">
            <v>2786</v>
          </cell>
          <cell r="S209">
            <v>6430</v>
          </cell>
          <cell r="T209">
            <v>32608</v>
          </cell>
          <cell r="V209">
            <v>25169</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V209">
            <v>0</v>
          </cell>
        </row>
        <row r="210">
          <cell r="B210">
            <v>3949</v>
          </cell>
          <cell r="C210">
            <v>4684</v>
          </cell>
          <cell r="D210">
            <v>8578</v>
          </cell>
          <cell r="E210">
            <v>21055</v>
          </cell>
          <cell r="G210">
            <v>29517</v>
          </cell>
          <cell r="J210">
            <v>8490</v>
          </cell>
          <cell r="L210">
            <v>17866</v>
          </cell>
          <cell r="M210">
            <v>21197</v>
          </cell>
          <cell r="N210">
            <v>11292</v>
          </cell>
          <cell r="O210">
            <v>20227</v>
          </cell>
          <cell r="P210">
            <v>17753</v>
          </cell>
          <cell r="Q210">
            <v>21495</v>
          </cell>
          <cell r="R210">
            <v>2784</v>
          </cell>
          <cell r="S210">
            <v>6923</v>
          </cell>
          <cell r="T210">
            <v>32641</v>
          </cell>
          <cell r="V210">
            <v>25937</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V210">
            <v>0</v>
          </cell>
        </row>
        <row r="211">
          <cell r="B211">
            <v>3983</v>
          </cell>
          <cell r="C211">
            <v>4452</v>
          </cell>
          <cell r="D211">
            <v>8398</v>
          </cell>
          <cell r="E211">
            <v>20972</v>
          </cell>
          <cell r="G211">
            <v>29146</v>
          </cell>
          <cell r="J211">
            <v>9067</v>
          </cell>
          <cell r="L211">
            <v>18124</v>
          </cell>
          <cell r="M211">
            <v>21476</v>
          </cell>
          <cell r="N211">
            <v>11476</v>
          </cell>
          <cell r="O211">
            <v>19350</v>
          </cell>
          <cell r="P211">
            <v>17773</v>
          </cell>
          <cell r="Q211">
            <v>22130</v>
          </cell>
          <cell r="R211">
            <v>3114</v>
          </cell>
          <cell r="S211">
            <v>6564</v>
          </cell>
          <cell r="T211">
            <v>32558</v>
          </cell>
          <cell r="V211">
            <v>26233</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V211">
            <v>0</v>
          </cell>
        </row>
        <row r="212">
          <cell r="B212">
            <v>4159</v>
          </cell>
          <cell r="C212">
            <v>5080</v>
          </cell>
          <cell r="D212">
            <v>9166</v>
          </cell>
          <cell r="E212">
            <v>21223</v>
          </cell>
          <cell r="G212">
            <v>29437</v>
          </cell>
          <cell r="J212">
            <v>8978</v>
          </cell>
          <cell r="L212">
            <v>18863</v>
          </cell>
          <cell r="M212">
            <v>22011</v>
          </cell>
          <cell r="N212">
            <v>11552</v>
          </cell>
          <cell r="O212">
            <v>19325</v>
          </cell>
          <cell r="P212">
            <v>17891</v>
          </cell>
          <cell r="Q212">
            <v>22443</v>
          </cell>
          <cell r="R212">
            <v>3064</v>
          </cell>
          <cell r="S212">
            <v>6931</v>
          </cell>
          <cell r="T212">
            <v>32594</v>
          </cell>
          <cell r="V212">
            <v>28061</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V212">
            <v>0</v>
          </cell>
        </row>
        <row r="213">
          <cell r="B213">
            <v>4044</v>
          </cell>
          <cell r="C213">
            <v>4413</v>
          </cell>
          <cell r="D213">
            <v>8435</v>
          </cell>
          <cell r="E213">
            <v>21214</v>
          </cell>
          <cell r="G213">
            <v>28961</v>
          </cell>
          <cell r="J213">
            <v>8375</v>
          </cell>
          <cell r="L213">
            <v>16767</v>
          </cell>
          <cell r="M213">
            <v>20111</v>
          </cell>
          <cell r="N213">
            <v>11193</v>
          </cell>
          <cell r="O213">
            <v>19879</v>
          </cell>
          <cell r="P213">
            <v>17983</v>
          </cell>
          <cell r="Q213">
            <v>22136</v>
          </cell>
          <cell r="R213">
            <v>2847</v>
          </cell>
          <cell r="S213">
            <v>6609</v>
          </cell>
          <cell r="T213">
            <v>32734</v>
          </cell>
          <cell r="V213">
            <v>24885</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V213">
            <v>0</v>
          </cell>
        </row>
        <row r="214">
          <cell r="B214">
            <v>4128</v>
          </cell>
          <cell r="C214">
            <v>5002</v>
          </cell>
          <cell r="D214">
            <v>9064</v>
          </cell>
          <cell r="E214">
            <v>21112</v>
          </cell>
          <cell r="G214">
            <v>29598</v>
          </cell>
          <cell r="J214">
            <v>8584</v>
          </cell>
          <cell r="L214">
            <v>18941</v>
          </cell>
          <cell r="M214">
            <v>23062</v>
          </cell>
          <cell r="N214">
            <v>11672</v>
          </cell>
          <cell r="O214">
            <v>20100</v>
          </cell>
          <cell r="P214">
            <v>18051</v>
          </cell>
          <cell r="Q214">
            <v>22352</v>
          </cell>
          <cell r="R214">
            <v>2945</v>
          </cell>
          <cell r="S214">
            <v>6782</v>
          </cell>
          <cell r="T214">
            <v>32980</v>
          </cell>
          <cell r="V214">
            <v>26093</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V214">
            <v>0</v>
          </cell>
        </row>
        <row r="215">
          <cell r="B215">
            <v>4169</v>
          </cell>
          <cell r="C215">
            <v>4693</v>
          </cell>
          <cell r="D215">
            <v>8828</v>
          </cell>
          <cell r="E215">
            <v>21137</v>
          </cell>
          <cell r="G215">
            <v>29381</v>
          </cell>
          <cell r="J215">
            <v>8923</v>
          </cell>
          <cell r="L215">
            <v>18883</v>
          </cell>
          <cell r="M215">
            <v>22917</v>
          </cell>
          <cell r="N215">
            <v>12029</v>
          </cell>
          <cell r="O215">
            <v>20280</v>
          </cell>
          <cell r="P215">
            <v>18048</v>
          </cell>
          <cell r="Q215">
            <v>22575</v>
          </cell>
          <cell r="R215">
            <v>2968</v>
          </cell>
          <cell r="S215">
            <v>6936</v>
          </cell>
          <cell r="T215">
            <v>33334</v>
          </cell>
          <cell r="V215">
            <v>26740</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V215">
            <v>0</v>
          </cell>
        </row>
        <row r="216">
          <cell r="B216">
            <v>4186</v>
          </cell>
          <cell r="C216">
            <v>5155</v>
          </cell>
          <cell r="D216">
            <v>9268</v>
          </cell>
          <cell r="E216">
            <v>21505</v>
          </cell>
          <cell r="G216">
            <v>30191</v>
          </cell>
          <cell r="J216">
            <v>8936</v>
          </cell>
          <cell r="L216">
            <v>20214</v>
          </cell>
          <cell r="M216">
            <v>24762</v>
          </cell>
          <cell r="N216">
            <v>12836</v>
          </cell>
          <cell r="O216">
            <v>20077</v>
          </cell>
          <cell r="P216">
            <v>18098</v>
          </cell>
          <cell r="Q216">
            <v>22688</v>
          </cell>
          <cell r="R216">
            <v>3121</v>
          </cell>
          <cell r="S216">
            <v>6861</v>
          </cell>
          <cell r="T216">
            <v>33611</v>
          </cell>
          <cell r="V216">
            <v>28532</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V216">
            <v>0</v>
          </cell>
        </row>
        <row r="217">
          <cell r="B217">
            <v>4037</v>
          </cell>
          <cell r="C217">
            <v>4828</v>
          </cell>
          <cell r="D217">
            <v>8810</v>
          </cell>
          <cell r="E217">
            <v>21578</v>
          </cell>
          <cell r="G217">
            <v>29527</v>
          </cell>
          <cell r="J217">
            <v>8499</v>
          </cell>
          <cell r="L217">
            <v>17378</v>
          </cell>
          <cell r="M217">
            <v>21609</v>
          </cell>
          <cell r="N217">
            <v>12037</v>
          </cell>
          <cell r="O217">
            <v>20344</v>
          </cell>
          <cell r="P217">
            <v>18172</v>
          </cell>
          <cell r="Q217">
            <v>22819</v>
          </cell>
          <cell r="R217">
            <v>3112</v>
          </cell>
          <cell r="S217">
            <v>6461</v>
          </cell>
          <cell r="T217">
            <v>33818</v>
          </cell>
          <cell r="V217">
            <v>25349</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V217">
            <v>0</v>
          </cell>
        </row>
        <row r="218">
          <cell r="B218">
            <v>4139</v>
          </cell>
          <cell r="C218">
            <v>5273</v>
          </cell>
          <cell r="D218">
            <v>9324</v>
          </cell>
          <cell r="E218">
            <v>21644</v>
          </cell>
          <cell r="G218">
            <v>30475</v>
          </cell>
          <cell r="J218">
            <v>9004</v>
          </cell>
          <cell r="L218">
            <v>19671</v>
          </cell>
          <cell r="M218">
            <v>24260</v>
          </cell>
          <cell r="N218">
            <v>11955</v>
          </cell>
          <cell r="O218">
            <v>20278</v>
          </cell>
          <cell r="P218">
            <v>18269</v>
          </cell>
          <cell r="Q218">
            <v>23071</v>
          </cell>
          <cell r="R218">
            <v>3111</v>
          </cell>
          <cell r="S218">
            <v>6939</v>
          </cell>
          <cell r="T218">
            <v>33956</v>
          </cell>
          <cell r="V218">
            <v>26543</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V218">
            <v>0</v>
          </cell>
        </row>
        <row r="219">
          <cell r="B219">
            <v>4204</v>
          </cell>
          <cell r="C219">
            <v>4923</v>
          </cell>
          <cell r="D219">
            <v>9075</v>
          </cell>
          <cell r="E219">
            <v>21936</v>
          </cell>
          <cell r="G219">
            <v>30615</v>
          </cell>
          <cell r="J219">
            <v>9299</v>
          </cell>
          <cell r="L219">
            <v>19704</v>
          </cell>
          <cell r="M219">
            <v>24275</v>
          </cell>
          <cell r="N219">
            <v>11828</v>
          </cell>
          <cell r="O219">
            <v>20574</v>
          </cell>
          <cell r="P219">
            <v>18377</v>
          </cell>
          <cell r="Q219">
            <v>23461</v>
          </cell>
          <cell r="R219">
            <v>3177</v>
          </cell>
          <cell r="S219">
            <v>7037</v>
          </cell>
          <cell r="T219">
            <v>33999</v>
          </cell>
          <cell r="V219">
            <v>27399</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V219">
            <v>0</v>
          </cell>
        </row>
        <row r="220">
          <cell r="B220">
            <v>4300</v>
          </cell>
          <cell r="C220">
            <v>5154</v>
          </cell>
          <cell r="D220">
            <v>9390</v>
          </cell>
          <cell r="E220">
            <v>22439</v>
          </cell>
          <cell r="G220">
            <v>31617</v>
          </cell>
          <cell r="J220">
            <v>9603</v>
          </cell>
          <cell r="L220">
            <v>19994</v>
          </cell>
          <cell r="M220">
            <v>24962</v>
          </cell>
          <cell r="N220">
            <v>12585</v>
          </cell>
          <cell r="O220">
            <v>21080</v>
          </cell>
          <cell r="P220">
            <v>18449</v>
          </cell>
          <cell r="Q220">
            <v>23247</v>
          </cell>
          <cell r="R220">
            <v>3293</v>
          </cell>
          <cell r="S220">
            <v>7296</v>
          </cell>
          <cell r="T220">
            <v>34088</v>
          </cell>
          <cell r="V220">
            <v>28861</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V220">
            <v>0</v>
          </cell>
        </row>
        <row r="221">
          <cell r="B221">
            <v>4206</v>
          </cell>
          <cell r="C221">
            <v>4685</v>
          </cell>
          <cell r="D221">
            <v>8858</v>
          </cell>
          <cell r="E221">
            <v>22769</v>
          </cell>
          <cell r="G221">
            <v>31180</v>
          </cell>
          <cell r="J221">
            <v>9279</v>
          </cell>
          <cell r="L221">
            <v>18440</v>
          </cell>
          <cell r="M221">
            <v>22854</v>
          </cell>
          <cell r="N221">
            <v>12069</v>
          </cell>
          <cell r="O221">
            <v>21190</v>
          </cell>
          <cell r="P221">
            <v>18521</v>
          </cell>
          <cell r="Q221">
            <v>23085</v>
          </cell>
          <cell r="R221">
            <v>3044</v>
          </cell>
          <cell r="S221">
            <v>7116</v>
          </cell>
          <cell r="T221">
            <v>34189</v>
          </cell>
          <cell r="V221">
            <v>25888</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V221">
            <v>0</v>
          </cell>
        </row>
        <row r="222">
          <cell r="B222">
            <v>4210</v>
          </cell>
          <cell r="C222">
            <v>5205</v>
          </cell>
          <cell r="D222">
            <v>9337</v>
          </cell>
          <cell r="E222">
            <v>23114</v>
          </cell>
          <cell r="G222">
            <v>32221</v>
          </cell>
          <cell r="J222">
            <v>9800</v>
          </cell>
          <cell r="L222">
            <v>20446</v>
          </cell>
          <cell r="M222">
            <v>25854</v>
          </cell>
          <cell r="N222">
            <v>12118</v>
          </cell>
          <cell r="O222">
            <v>20729</v>
          </cell>
          <cell r="P222">
            <v>18592</v>
          </cell>
          <cell r="Q222">
            <v>23785</v>
          </cell>
          <cell r="R222">
            <v>3102</v>
          </cell>
          <cell r="S222">
            <v>6984</v>
          </cell>
          <cell r="T222">
            <v>34301</v>
          </cell>
          <cell r="V222">
            <v>26683</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V222">
            <v>0</v>
          </cell>
        </row>
        <row r="223">
          <cell r="B223">
            <v>4226</v>
          </cell>
          <cell r="C223">
            <v>4857</v>
          </cell>
          <cell r="D223">
            <v>9034</v>
          </cell>
          <cell r="E223">
            <v>23220</v>
          </cell>
          <cell r="G223">
            <v>32111</v>
          </cell>
          <cell r="J223">
            <v>10024</v>
          </cell>
          <cell r="L223">
            <v>19985</v>
          </cell>
          <cell r="M223">
            <v>25253</v>
          </cell>
          <cell r="N223">
            <v>12157</v>
          </cell>
          <cell r="O223">
            <v>20586</v>
          </cell>
          <cell r="P223">
            <v>18666</v>
          </cell>
          <cell r="Q223">
            <v>24367</v>
          </cell>
          <cell r="R223">
            <v>3070</v>
          </cell>
          <cell r="S223">
            <v>6939</v>
          </cell>
          <cell r="T223">
            <v>34410</v>
          </cell>
          <cell r="V223">
            <v>27923</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V223">
            <v>0</v>
          </cell>
        </row>
        <row r="224">
          <cell r="B224">
            <v>4479</v>
          </cell>
          <cell r="C224">
            <v>4805</v>
          </cell>
          <cell r="D224">
            <v>9261</v>
          </cell>
          <cell r="E224">
            <v>23210</v>
          </cell>
          <cell r="G224">
            <v>32948</v>
          </cell>
          <cell r="J224">
            <v>10443</v>
          </cell>
          <cell r="L224">
            <v>21452</v>
          </cell>
          <cell r="M224">
            <v>26843</v>
          </cell>
          <cell r="N224">
            <v>12399</v>
          </cell>
          <cell r="O224">
            <v>20952</v>
          </cell>
          <cell r="P224">
            <v>18731</v>
          </cell>
          <cell r="Q224">
            <v>24329</v>
          </cell>
          <cell r="R224">
            <v>3255</v>
          </cell>
          <cell r="S224">
            <v>6914</v>
          </cell>
          <cell r="T224">
            <v>34507</v>
          </cell>
          <cell r="V224">
            <v>29227</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V224">
            <v>0</v>
          </cell>
        </row>
        <row r="225">
          <cell r="B225">
            <v>4309</v>
          </cell>
          <cell r="C225">
            <v>4531</v>
          </cell>
          <cell r="D225">
            <v>8826</v>
          </cell>
          <cell r="E225">
            <v>22944</v>
          </cell>
          <cell r="G225">
            <v>31891</v>
          </cell>
          <cell r="J225">
            <v>10083</v>
          </cell>
          <cell r="L225">
            <v>18455</v>
          </cell>
          <cell r="M225">
            <v>23901</v>
          </cell>
          <cell r="N225">
            <v>11643</v>
          </cell>
          <cell r="O225">
            <v>21429</v>
          </cell>
          <cell r="P225">
            <v>18804</v>
          </cell>
          <cell r="Q225">
            <v>24135</v>
          </cell>
          <cell r="R225">
            <v>3103</v>
          </cell>
          <cell r="S225">
            <v>6661</v>
          </cell>
          <cell r="T225">
            <v>34589</v>
          </cell>
          <cell r="V225">
            <v>26527</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V225">
            <v>0</v>
          </cell>
        </row>
        <row r="226">
          <cell r="B226">
            <v>4584</v>
          </cell>
          <cell r="C226">
            <v>4927</v>
          </cell>
          <cell r="D226">
            <v>9488</v>
          </cell>
          <cell r="E226">
            <v>23153</v>
          </cell>
          <cell r="G226">
            <v>32927</v>
          </cell>
          <cell r="J226">
            <v>10406</v>
          </cell>
          <cell r="L226">
            <v>20251</v>
          </cell>
          <cell r="M226">
            <v>26339</v>
          </cell>
          <cell r="N226">
            <v>12029</v>
          </cell>
          <cell r="O226">
            <v>21806</v>
          </cell>
          <cell r="P226">
            <v>18885</v>
          </cell>
          <cell r="Q226">
            <v>24785</v>
          </cell>
          <cell r="R226">
            <v>3188</v>
          </cell>
          <cell r="S226">
            <v>7048</v>
          </cell>
          <cell r="T226">
            <v>34656</v>
          </cell>
          <cell r="V226">
            <v>26821</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V226">
            <v>0</v>
          </cell>
        </row>
        <row r="227">
          <cell r="B227">
            <v>4598</v>
          </cell>
          <cell r="C227">
            <v>4689</v>
          </cell>
          <cell r="D227">
            <v>9278</v>
          </cell>
          <cell r="E227">
            <v>23176</v>
          </cell>
          <cell r="G227">
            <v>32712</v>
          </cell>
          <cell r="J227">
            <v>10469</v>
          </cell>
          <cell r="L227">
            <v>20395</v>
          </cell>
          <cell r="M227">
            <v>26080</v>
          </cell>
          <cell r="N227">
            <v>12323</v>
          </cell>
          <cell r="O227">
            <v>21604</v>
          </cell>
          <cell r="P227">
            <v>19025</v>
          </cell>
          <cell r="Q227">
            <v>25274</v>
          </cell>
          <cell r="R227">
            <v>3324</v>
          </cell>
          <cell r="S227">
            <v>7462</v>
          </cell>
          <cell r="T227">
            <v>34697</v>
          </cell>
          <cell r="V227">
            <v>27712</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V227">
            <v>0</v>
          </cell>
        </row>
        <row r="228">
          <cell r="B228">
            <v>4761</v>
          </cell>
          <cell r="C228">
            <v>4813</v>
          </cell>
          <cell r="D228">
            <v>9566</v>
          </cell>
          <cell r="E228">
            <v>23473</v>
          </cell>
          <cell r="G228">
            <v>33551</v>
          </cell>
          <cell r="J228">
            <v>11257</v>
          </cell>
          <cell r="L228">
            <v>21294</v>
          </cell>
          <cell r="M228">
            <v>26865</v>
          </cell>
          <cell r="N228">
            <v>12997</v>
          </cell>
          <cell r="O228">
            <v>21630</v>
          </cell>
          <cell r="P228">
            <v>19149</v>
          </cell>
          <cell r="Q228">
            <v>25441</v>
          </cell>
          <cell r="R228">
            <v>3338</v>
          </cell>
          <cell r="S228">
            <v>7194</v>
          </cell>
          <cell r="T228">
            <v>34736</v>
          </cell>
          <cell r="V228">
            <v>29360</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V228">
            <v>0</v>
          </cell>
        </row>
        <row r="229">
          <cell r="B229">
            <v>4716</v>
          </cell>
          <cell r="C229">
            <v>4588</v>
          </cell>
          <cell r="D229">
            <v>9305</v>
          </cell>
          <cell r="E229">
            <v>23627</v>
          </cell>
          <cell r="G229">
            <v>32958</v>
          </cell>
          <cell r="J229">
            <v>11018</v>
          </cell>
          <cell r="L229">
            <v>18056</v>
          </cell>
          <cell r="M229">
            <v>23608</v>
          </cell>
          <cell r="N229">
            <v>12476</v>
          </cell>
          <cell r="O229">
            <v>22175</v>
          </cell>
          <cell r="P229">
            <v>19263</v>
          </cell>
          <cell r="Q229">
            <v>25761</v>
          </cell>
          <cell r="R229">
            <v>3247</v>
          </cell>
          <cell r="S229">
            <v>6792</v>
          </cell>
          <cell r="T229">
            <v>34769</v>
          </cell>
          <cell r="V229">
            <v>26575</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V229">
            <v>0</v>
          </cell>
        </row>
        <row r="230">
          <cell r="B230">
            <v>4882</v>
          </cell>
          <cell r="C230">
            <v>5097</v>
          </cell>
          <cell r="D230">
            <v>9962</v>
          </cell>
          <cell r="E230">
            <v>23895</v>
          </cell>
          <cell r="G230">
            <v>33727</v>
          </cell>
          <cell r="J230">
            <v>11627</v>
          </cell>
          <cell r="L230">
            <v>19848</v>
          </cell>
          <cell r="M230">
            <v>26244</v>
          </cell>
          <cell r="N230">
            <v>12893</v>
          </cell>
          <cell r="O230">
            <v>21910</v>
          </cell>
          <cell r="P230">
            <v>19367</v>
          </cell>
          <cell r="Q230">
            <v>26275</v>
          </cell>
          <cell r="R230">
            <v>3210</v>
          </cell>
          <cell r="S230">
            <v>7234</v>
          </cell>
          <cell r="T230">
            <v>34795</v>
          </cell>
          <cell r="V230">
            <v>27192</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V230">
            <v>0.1</v>
          </cell>
        </row>
        <row r="231">
          <cell r="B231">
            <v>4912</v>
          </cell>
          <cell r="C231">
            <v>4880</v>
          </cell>
          <cell r="D231">
            <v>9786</v>
          </cell>
          <cell r="E231">
            <v>24285</v>
          </cell>
          <cell r="G231">
            <v>34015</v>
          </cell>
          <cell r="J231">
            <v>11414</v>
          </cell>
          <cell r="L231">
            <v>19794</v>
          </cell>
          <cell r="M231">
            <v>25747</v>
          </cell>
          <cell r="N231">
            <v>12809</v>
          </cell>
          <cell r="O231">
            <v>21464</v>
          </cell>
          <cell r="P231">
            <v>19421</v>
          </cell>
          <cell r="Q231">
            <v>26826</v>
          </cell>
          <cell r="R231">
            <v>3316</v>
          </cell>
          <cell r="S231">
            <v>7578</v>
          </cell>
          <cell r="T231">
            <v>34796</v>
          </cell>
          <cell r="V231">
            <v>28585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V231">
            <v>-0.1</v>
          </cell>
        </row>
        <row r="232">
          <cell r="B232">
            <v>5228</v>
          </cell>
          <cell r="C232">
            <v>5020</v>
          </cell>
          <cell r="D232">
            <v>10251</v>
          </cell>
          <cell r="E232">
            <v>24550</v>
          </cell>
          <cell r="G232">
            <v>34819</v>
          </cell>
          <cell r="J232">
            <v>11549</v>
          </cell>
          <cell r="L232">
            <v>20256</v>
          </cell>
          <cell r="M232">
            <v>26652</v>
          </cell>
          <cell r="N232">
            <v>13342</v>
          </cell>
          <cell r="O232">
            <v>21682</v>
          </cell>
          <cell r="P232">
            <v>19549</v>
          </cell>
          <cell r="Q232">
            <v>27135</v>
          </cell>
          <cell r="R232">
            <v>3477</v>
          </cell>
          <cell r="S232">
            <v>7213</v>
          </cell>
          <cell r="T232">
            <v>34867</v>
          </cell>
          <cell r="V232">
            <v>29926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V232">
            <v>0</v>
          </cell>
        </row>
        <row r="233">
          <cell r="B233">
            <v>5241</v>
          </cell>
          <cell r="C233">
            <v>4952</v>
          </cell>
          <cell r="D233">
            <v>10205</v>
          </cell>
          <cell r="E233">
            <v>24856</v>
          </cell>
          <cell r="G233">
            <v>34207</v>
          </cell>
          <cell r="J233">
            <v>11290</v>
          </cell>
          <cell r="L233">
            <v>18626</v>
          </cell>
          <cell r="M233">
            <v>24761</v>
          </cell>
          <cell r="N233">
            <v>12667</v>
          </cell>
          <cell r="O233">
            <v>22158</v>
          </cell>
          <cell r="P233">
            <v>19693</v>
          </cell>
          <cell r="Q233">
            <v>27017</v>
          </cell>
          <cell r="R233">
            <v>3262</v>
          </cell>
          <cell r="S233">
            <v>7110</v>
          </cell>
          <cell r="T233">
            <v>35013</v>
          </cell>
          <cell r="V233">
            <v>26649</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V233">
            <v>-0.1</v>
          </cell>
        </row>
        <row r="234">
          <cell r="B234">
            <v>5266</v>
          </cell>
          <cell r="C234">
            <v>5480</v>
          </cell>
          <cell r="D234">
            <v>10727</v>
          </cell>
          <cell r="E234">
            <v>24990</v>
          </cell>
          <cell r="G234">
            <v>35203</v>
          </cell>
          <cell r="J234">
            <v>12033</v>
          </cell>
          <cell r="L234">
            <v>20624</v>
          </cell>
          <cell r="M234">
            <v>27564</v>
          </cell>
          <cell r="N234">
            <v>13380</v>
          </cell>
          <cell r="O234">
            <v>22635</v>
          </cell>
          <cell r="P234">
            <v>19853</v>
          </cell>
          <cell r="Q234">
            <v>27625</v>
          </cell>
          <cell r="R234">
            <v>3252</v>
          </cell>
          <cell r="S234">
            <v>7357</v>
          </cell>
          <cell r="T234">
            <v>35237</v>
          </cell>
          <cell r="V234">
            <v>27283</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V234">
            <v>0.1</v>
          </cell>
        </row>
        <row r="235">
          <cell r="B235">
            <v>5384</v>
          </cell>
          <cell r="C235">
            <v>5248</v>
          </cell>
          <cell r="D235">
            <v>10626</v>
          </cell>
          <cell r="E235">
            <v>25131</v>
          </cell>
          <cell r="G235">
            <v>35079</v>
          </cell>
          <cell r="J235">
            <v>12317</v>
          </cell>
          <cell r="L235">
            <v>20596</v>
          </cell>
          <cell r="M235">
            <v>26891</v>
          </cell>
          <cell r="N235">
            <v>13313</v>
          </cell>
          <cell r="O235">
            <v>22500</v>
          </cell>
          <cell r="P235">
            <v>20038</v>
          </cell>
          <cell r="Q235">
            <v>28171</v>
          </cell>
          <cell r="R235">
            <v>3385</v>
          </cell>
          <cell r="S235">
            <v>7470</v>
          </cell>
          <cell r="T235">
            <v>35528</v>
          </cell>
          <cell r="V235">
            <v>28742</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V235">
            <v>-0.1</v>
          </cell>
        </row>
        <row r="236">
          <cell r="B236">
            <v>5703</v>
          </cell>
          <cell r="C236">
            <v>5639</v>
          </cell>
          <cell r="D236">
            <v>11336</v>
          </cell>
          <cell r="E236">
            <v>25365</v>
          </cell>
          <cell r="G236">
            <v>35863</v>
          </cell>
          <cell r="J236">
            <v>12914</v>
          </cell>
          <cell r="L236">
            <v>21118</v>
          </cell>
          <cell r="M236">
            <v>27882</v>
          </cell>
          <cell r="N236">
            <v>13698</v>
          </cell>
          <cell r="O236">
            <v>22135</v>
          </cell>
          <cell r="P236">
            <v>20168</v>
          </cell>
          <cell r="Q236">
            <v>28100</v>
          </cell>
          <cell r="R236">
            <v>3579</v>
          </cell>
          <cell r="S236">
            <v>7429</v>
          </cell>
          <cell r="T236">
            <v>35788</v>
          </cell>
          <cell r="V236">
            <v>30641</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V236">
            <v>0.2</v>
          </cell>
        </row>
        <row r="237">
          <cell r="B237">
            <v>5629</v>
          </cell>
          <cell r="C237">
            <v>5222</v>
          </cell>
          <cell r="D237">
            <v>10860</v>
          </cell>
          <cell r="E237">
            <v>25679</v>
          </cell>
          <cell r="G237">
            <v>35376</v>
          </cell>
          <cell r="J237">
            <v>12244</v>
          </cell>
          <cell r="L237">
            <v>18862</v>
          </cell>
          <cell r="M237">
            <v>25191</v>
          </cell>
          <cell r="N237">
            <v>12917</v>
          </cell>
          <cell r="O237">
            <v>23160</v>
          </cell>
          <cell r="P237">
            <v>20284</v>
          </cell>
          <cell r="Q237">
            <v>27681</v>
          </cell>
          <cell r="R237">
            <v>3444</v>
          </cell>
          <cell r="S237">
            <v>6887</v>
          </cell>
          <cell r="T237">
            <v>36031</v>
          </cell>
          <cell r="V237">
            <v>28104</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V237">
            <v>-0.1</v>
          </cell>
        </row>
        <row r="238">
          <cell r="B238">
            <v>5747</v>
          </cell>
          <cell r="C238">
            <v>5505</v>
          </cell>
          <cell r="D238">
            <v>11254</v>
          </cell>
          <cell r="E238">
            <v>25905</v>
          </cell>
          <cell r="G238">
            <v>36647</v>
          </cell>
          <cell r="J238">
            <v>13122</v>
          </cell>
          <cell r="L238">
            <v>21592</v>
          </cell>
          <cell r="M238">
            <v>28574</v>
          </cell>
          <cell r="N238">
            <v>13644</v>
          </cell>
          <cell r="O238">
            <v>23333</v>
          </cell>
          <cell r="P238">
            <v>20384</v>
          </cell>
          <cell r="Q238">
            <v>29109</v>
          </cell>
          <cell r="R238">
            <v>3404</v>
          </cell>
          <cell r="S238">
            <v>7389</v>
          </cell>
          <cell r="T238">
            <v>36255</v>
          </cell>
          <cell r="V238">
            <v>29344</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V238">
            <v>0.1</v>
          </cell>
        </row>
        <row r="239">
          <cell r="B239">
            <v>5938</v>
          </cell>
          <cell r="C239">
            <v>5070</v>
          </cell>
          <cell r="D239">
            <v>11007</v>
          </cell>
          <cell r="E239">
            <v>25979</v>
          </cell>
          <cell r="G239">
            <v>36482</v>
          </cell>
          <cell r="J239">
            <v>12422</v>
          </cell>
          <cell r="L239">
            <v>21619</v>
          </cell>
          <cell r="M239">
            <v>28178</v>
          </cell>
          <cell r="N239">
            <v>13441</v>
          </cell>
          <cell r="O239">
            <v>22998</v>
          </cell>
          <cell r="P239">
            <v>20459</v>
          </cell>
          <cell r="Q239">
            <v>29636</v>
          </cell>
          <cell r="R239">
            <v>3488</v>
          </cell>
          <cell r="S239">
            <v>7210</v>
          </cell>
          <cell r="T239">
            <v>36461</v>
          </cell>
          <cell r="V239">
            <v>29933</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V239">
            <v>-0.1</v>
          </cell>
        </row>
        <row r="240">
          <cell r="B240">
            <v>6274</v>
          </cell>
          <cell r="C240">
            <v>5252</v>
          </cell>
          <cell r="D240">
            <v>11526</v>
          </cell>
          <cell r="E240">
            <v>26330</v>
          </cell>
          <cell r="G240">
            <v>37237</v>
          </cell>
          <cell r="J240">
            <v>13189</v>
          </cell>
          <cell r="L240">
            <v>22313</v>
          </cell>
          <cell r="M240">
            <v>29677</v>
          </cell>
          <cell r="N240">
            <v>13491</v>
          </cell>
          <cell r="O240">
            <v>23414</v>
          </cell>
          <cell r="P240">
            <v>20552</v>
          </cell>
          <cell r="Q240">
            <v>29817</v>
          </cell>
          <cell r="R240">
            <v>3610</v>
          </cell>
          <cell r="S240">
            <v>7452</v>
          </cell>
          <cell r="T240">
            <v>36662</v>
          </cell>
          <cell r="V240">
            <v>31165</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V240">
            <v>0.3</v>
          </cell>
        </row>
        <row r="241">
          <cell r="B241">
            <v>5995</v>
          </cell>
          <cell r="C241">
            <v>5000</v>
          </cell>
          <cell r="D241">
            <v>10995</v>
          </cell>
          <cell r="E241">
            <v>26655</v>
          </cell>
          <cell r="G241">
            <v>36818</v>
          </cell>
          <cell r="J241">
            <v>12828</v>
          </cell>
          <cell r="L241">
            <v>19936</v>
          </cell>
          <cell r="M241">
            <v>26781</v>
          </cell>
          <cell r="N241">
            <v>12899</v>
          </cell>
          <cell r="O241">
            <v>23222</v>
          </cell>
          <cell r="P241">
            <v>20654</v>
          </cell>
          <cell r="Q241">
            <v>29868</v>
          </cell>
          <cell r="R241">
            <v>3447</v>
          </cell>
          <cell r="S241">
            <v>6732</v>
          </cell>
          <cell r="T241">
            <v>36870</v>
          </cell>
          <cell r="V241">
            <v>27910</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V241">
            <v>-0.2</v>
          </cell>
        </row>
        <row r="242">
          <cell r="B242">
            <v>6224</v>
          </cell>
          <cell r="C242">
            <v>5387</v>
          </cell>
          <cell r="D242">
            <v>11611</v>
          </cell>
          <cell r="E242">
            <v>26939</v>
          </cell>
          <cell r="G242">
            <v>38413</v>
          </cell>
          <cell r="J242">
            <v>13331</v>
          </cell>
          <cell r="L242">
            <v>22200</v>
          </cell>
          <cell r="M242">
            <v>30238</v>
          </cell>
          <cell r="N242">
            <v>13678</v>
          </cell>
          <cell r="O242">
            <v>23386</v>
          </cell>
          <cell r="P242">
            <v>20763</v>
          </cell>
          <cell r="Q242">
            <v>30462</v>
          </cell>
          <cell r="R242">
            <v>3380</v>
          </cell>
          <cell r="S242">
            <v>6967</v>
          </cell>
          <cell r="T242">
            <v>37086</v>
          </cell>
          <cell r="V242">
            <v>29224</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V242">
            <v>0.3</v>
          </cell>
        </row>
        <row r="243">
          <cell r="B243">
            <v>6124</v>
          </cell>
          <cell r="C243">
            <v>5096</v>
          </cell>
          <cell r="D243">
            <v>11220</v>
          </cell>
          <cell r="E243">
            <v>27039</v>
          </cell>
          <cell r="G243">
            <v>38460</v>
          </cell>
          <cell r="J243">
            <v>12722</v>
          </cell>
          <cell r="L243">
            <v>22072</v>
          </cell>
          <cell r="M243">
            <v>29877</v>
          </cell>
          <cell r="N243">
            <v>13759</v>
          </cell>
          <cell r="O243">
            <v>23300</v>
          </cell>
          <cell r="P243">
            <v>20877</v>
          </cell>
          <cell r="Q243">
            <v>31270</v>
          </cell>
          <cell r="R243">
            <v>3508</v>
          </cell>
          <cell r="S243">
            <v>7326</v>
          </cell>
          <cell r="T243">
            <v>37305</v>
          </cell>
          <cell r="V243">
            <v>31347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V243">
            <v>1.8</v>
          </cell>
        </row>
        <row r="244">
          <cell r="B244">
            <v>6621</v>
          </cell>
          <cell r="C244">
            <v>5380</v>
          </cell>
          <cell r="D244">
            <v>12001</v>
          </cell>
          <cell r="E244">
            <v>27065</v>
          </cell>
          <cell r="G244">
            <v>38761</v>
          </cell>
          <cell r="J244">
            <v>13533</v>
          </cell>
          <cell r="L244">
            <v>22019</v>
          </cell>
          <cell r="M244">
            <v>30777</v>
          </cell>
          <cell r="N244">
            <v>13972</v>
          </cell>
          <cell r="O244">
            <v>23418</v>
          </cell>
          <cell r="P244">
            <v>20988</v>
          </cell>
          <cell r="Q244">
            <v>31730</v>
          </cell>
          <cell r="R244">
            <v>3715</v>
          </cell>
          <cell r="S244">
            <v>7414</v>
          </cell>
          <cell r="T244">
            <v>37523</v>
          </cell>
          <cell r="V244">
            <v>32575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Y244">
            <v>0</v>
          </cell>
          <cell r="BZ244">
            <v>0.4</v>
          </cell>
        </row>
      </sheetData>
      <sheetData sheetId="3">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4">
        <row r="1">
          <cell r="B1" t="str">
            <v>Operating Surplus</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5">
        <row r="1">
          <cell r="B1" t="str">
            <v>Agriculture, forestry and fishing (A) ;  Agriculture ;</v>
          </cell>
        </row>
      </sheetData>
      <sheetData sheetId="6">
        <row r="1">
          <cell r="B1" t="str">
            <v>Compensation of employees - Wages and salaries ;</v>
          </cell>
        </row>
      </sheetData>
      <sheetData sheetId="7">
        <row r="1">
          <cell r="B1" t="str">
            <v>Information media and telecommunications (J) ;  Telecommunications services ;</v>
          </cell>
        </row>
      </sheetData>
      <sheetData sheetId="8">
        <row r="1">
          <cell r="B1" t="str">
            <v>Gross operating surplus ;</v>
          </cell>
        </row>
      </sheetData>
      <sheetData sheetId="9">
        <row r="1">
          <cell r="A1" t="str">
            <v>CountryName</v>
          </cell>
        </row>
      </sheetData>
      <sheetData sheetId="10">
        <row r="16">
          <cell r="A16" t="str">
            <v>Australia</v>
          </cell>
        </row>
      </sheetData>
      <sheetData sheetId="11">
        <row r="2">
          <cell r="B2" t="str">
            <v>Argentina</v>
          </cell>
        </row>
      </sheetData>
      <sheetData sheetId="12">
        <row r="11">
          <cell r="A11" t="str">
            <v>GEO/TIME</v>
          </cell>
        </row>
      </sheetData>
      <sheetData sheetId="13">
        <row r="8">
          <cell r="A8" t="str">
            <v>Australia</v>
          </cell>
        </row>
      </sheetData>
      <sheetData sheetId="14">
        <row r="1">
          <cell r="A1" t="str">
            <v>CountryName</v>
          </cell>
        </row>
      </sheetData>
      <sheetData sheetId="15">
        <row r="1">
          <cell r="B1" t="str">
            <v>Agriculture, forestry and fishing (A) ;  Agriculture ;</v>
          </cell>
        </row>
      </sheetData>
      <sheetData sheetId="16">
        <row r="1">
          <cell r="B1" t="str">
            <v>Information media and telecommunications (J) ;  Telecommunications services ;</v>
          </cell>
        </row>
      </sheetData>
      <sheetData sheetId="17">
        <row r="1">
          <cell r="B1" t="str">
            <v>Gross operating surplus ;</v>
          </cell>
        </row>
      </sheetData>
      <sheetData sheetId="18">
        <row r="1">
          <cell r="B1" t="str">
            <v>Gross operating surplus ;</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Figures"/>
      <sheetName val="F1a"/>
      <sheetName val="F1b"/>
      <sheetName val="F1c"/>
      <sheetName val="F1d"/>
      <sheetName val="DataF1(Wealth)"/>
      <sheetName val="DataF1(Forbes)"/>
      <sheetName val="F2"/>
      <sheetName val="DataF2(Income)"/>
      <sheetName val="F3a"/>
      <sheetName val="F3b"/>
      <sheetName val="DataF3(Growth)"/>
      <sheetName val="F4"/>
      <sheetName val="DataF4(Equitable)"/>
      <sheetName val="DataF5(Taxes)"/>
      <sheetName val="F5"/>
      <sheetName val="F6"/>
      <sheetName val="DataF6(Transfers)"/>
      <sheetName val="F7"/>
      <sheetName val="DataF7(Bottom50)"/>
      <sheetName val="AppendixFigures"/>
      <sheetName val="AF1"/>
      <sheetName val="AF2"/>
      <sheetName val="AF3"/>
      <sheetName val="AF4"/>
      <sheetName val="AF5"/>
      <sheetName val="AF6"/>
      <sheetName val="DataAF6"/>
      <sheetName val="AF7"/>
      <sheetName val="DataAF7"/>
      <sheetName val="TA1(SCF)"/>
      <sheetName val="TA2(CompoDFA)"/>
      <sheetName val="RAW"/>
      <sheetName val="scf"/>
      <sheetName val="topshares_peinc_equal"/>
      <sheetName val="topshares_peinc_equal_top50"/>
    </sheetNames>
    <sheetDataSet>
      <sheetData sheetId="0" refreshError="1"/>
      <sheetData sheetId="1" refreshError="1"/>
      <sheetData sheetId="2" refreshError="1"/>
      <sheetData sheetId="3" refreshError="1"/>
      <sheetData sheetId="4" refreshError="1"/>
      <sheetData sheetId="5">
        <row r="10">
          <cell r="A10">
            <v>1910</v>
          </cell>
        </row>
        <row r="11">
          <cell r="A11">
            <v>1911</v>
          </cell>
        </row>
        <row r="12">
          <cell r="A12">
            <v>1912</v>
          </cell>
        </row>
        <row r="13">
          <cell r="A13">
            <v>1913</v>
          </cell>
        </row>
        <row r="14">
          <cell r="A14">
            <v>1914</v>
          </cell>
        </row>
        <row r="15">
          <cell r="A15">
            <v>1915</v>
          </cell>
        </row>
        <row r="16">
          <cell r="A16">
            <v>1916</v>
          </cell>
        </row>
        <row r="17">
          <cell r="A17">
            <v>1917</v>
          </cell>
          <cell r="C17">
            <v>0.42363171860185767</v>
          </cell>
          <cell r="J17">
            <v>0.21948999462899099</v>
          </cell>
        </row>
        <row r="18">
          <cell r="A18">
            <v>1918</v>
          </cell>
          <cell r="C18">
            <v>0.38760610576717236</v>
          </cell>
          <cell r="J18">
            <v>0.17355033896270544</v>
          </cell>
        </row>
        <row r="19">
          <cell r="A19">
            <v>1919</v>
          </cell>
          <cell r="C19">
            <v>0.41596559520171716</v>
          </cell>
          <cell r="J19">
            <v>0.1806856661276014</v>
          </cell>
        </row>
        <row r="20">
          <cell r="A20">
            <v>1920</v>
          </cell>
          <cell r="C20">
            <v>0.37282984622669935</v>
          </cell>
          <cell r="J20">
            <v>0.14295689201816209</v>
          </cell>
        </row>
        <row r="21">
          <cell r="A21">
            <v>1921</v>
          </cell>
          <cell r="C21">
            <v>0.38303504358082197</v>
          </cell>
          <cell r="J21">
            <v>0.15183857884230001</v>
          </cell>
        </row>
        <row r="22">
          <cell r="A22">
            <v>1922</v>
          </cell>
          <cell r="C22">
            <v>0.41339164077807483</v>
          </cell>
          <cell r="J22">
            <v>0.17469931905693414</v>
          </cell>
        </row>
        <row r="23">
          <cell r="A23">
            <v>1923</v>
          </cell>
          <cell r="C23">
            <v>0.36750258573504874</v>
          </cell>
          <cell r="J23">
            <v>0.14949732978473818</v>
          </cell>
        </row>
        <row r="24">
          <cell r="A24">
            <v>1924</v>
          </cell>
          <cell r="C24">
            <v>0.3871896891003293</v>
          </cell>
          <cell r="J24">
            <v>0.1623521437666926</v>
          </cell>
        </row>
        <row r="25">
          <cell r="A25">
            <v>1925</v>
          </cell>
          <cell r="C25">
            <v>0.42004333637374391</v>
          </cell>
          <cell r="J25">
            <v>0.1796394107673519</v>
          </cell>
        </row>
        <row r="26">
          <cell r="A26">
            <v>1926</v>
          </cell>
          <cell r="C26">
            <v>0.43615785891669551</v>
          </cell>
          <cell r="J26">
            <v>0.19313301269702576</v>
          </cell>
        </row>
        <row r="27">
          <cell r="A27">
            <v>1927</v>
          </cell>
          <cell r="C27">
            <v>0.46016591037988713</v>
          </cell>
          <cell r="J27">
            <v>0.21020927921341148</v>
          </cell>
        </row>
        <row r="28">
          <cell r="A28">
            <v>1928</v>
          </cell>
          <cell r="C28">
            <v>0.48767747817150886</v>
          </cell>
          <cell r="J28">
            <v>0.23750113466705047</v>
          </cell>
        </row>
        <row r="29">
          <cell r="A29">
            <v>1929</v>
          </cell>
          <cell r="C29">
            <v>0.48886108080753227</v>
          </cell>
          <cell r="J29">
            <v>0.24650964854047952</v>
          </cell>
        </row>
        <row r="30">
          <cell r="A30">
            <v>1930</v>
          </cell>
          <cell r="C30">
            <v>0.44312691251956776</v>
          </cell>
          <cell r="J30">
            <v>0.1973903876980464</v>
          </cell>
        </row>
        <row r="31">
          <cell r="A31">
            <v>1931</v>
          </cell>
          <cell r="C31">
            <v>0.39541206704347281</v>
          </cell>
          <cell r="J31">
            <v>0.16253386889418664</v>
          </cell>
        </row>
        <row r="32">
          <cell r="A32">
            <v>1932</v>
          </cell>
          <cell r="C32">
            <v>0.3908298553879338</v>
          </cell>
          <cell r="J32">
            <v>0.16809691555252726</v>
          </cell>
        </row>
        <row r="33">
          <cell r="A33">
            <v>1933</v>
          </cell>
          <cell r="C33">
            <v>0.41234612613569821</v>
          </cell>
          <cell r="J33">
            <v>0.18672753975636747</v>
          </cell>
        </row>
        <row r="34">
          <cell r="A34">
            <v>1934</v>
          </cell>
          <cell r="C34">
            <v>0.41944427083393832</v>
          </cell>
          <cell r="J34">
            <v>0.18503964929148009</v>
          </cell>
        </row>
        <row r="35">
          <cell r="A35">
            <v>1935</v>
          </cell>
          <cell r="C35">
            <v>0.41452519878109362</v>
          </cell>
          <cell r="J35">
            <v>0.18405655295720547</v>
          </cell>
        </row>
        <row r="36">
          <cell r="A36">
            <v>1936</v>
          </cell>
          <cell r="C36">
            <v>0.43974621271127889</v>
          </cell>
          <cell r="J36">
            <v>0.19030234167362658</v>
          </cell>
        </row>
        <row r="37">
          <cell r="A37">
            <v>1937</v>
          </cell>
          <cell r="C37">
            <v>0.44693686827129481</v>
          </cell>
          <cell r="J37">
            <v>0.19100977101197314</v>
          </cell>
        </row>
        <row r="38">
          <cell r="A38">
            <v>1938</v>
          </cell>
          <cell r="C38">
            <v>0.4073729946692321</v>
          </cell>
          <cell r="J38">
            <v>0.16935509871895482</v>
          </cell>
        </row>
        <row r="39">
          <cell r="A39">
            <v>1939</v>
          </cell>
          <cell r="C39">
            <v>0.41798983494821174</v>
          </cell>
          <cell r="J39">
            <v>0.16969833235171639</v>
          </cell>
        </row>
        <row r="40">
          <cell r="A40">
            <v>1940</v>
          </cell>
          <cell r="C40">
            <v>0.38774156274859789</v>
          </cell>
          <cell r="J40">
            <v>0.15487449416083254</v>
          </cell>
        </row>
        <row r="41">
          <cell r="A41">
            <v>1941</v>
          </cell>
          <cell r="C41">
            <v>0.35535981754602558</v>
          </cell>
          <cell r="J41">
            <v>0.13404528467172849</v>
          </cell>
        </row>
        <row r="42">
          <cell r="A42">
            <v>1942</v>
          </cell>
          <cell r="C42">
            <v>0.35001571229891237</v>
          </cell>
          <cell r="J42">
            <v>0.12790366184793056</v>
          </cell>
        </row>
        <row r="43">
          <cell r="A43">
            <v>1943</v>
          </cell>
          <cell r="C43">
            <v>0.35192826472884453</v>
          </cell>
          <cell r="J43">
            <v>0.12263719886868785</v>
          </cell>
        </row>
        <row r="44">
          <cell r="A44">
            <v>1944</v>
          </cell>
          <cell r="C44">
            <v>0.32601556580954544</v>
          </cell>
          <cell r="J44">
            <v>0.11048129651835226</v>
          </cell>
        </row>
        <row r="45">
          <cell r="A45">
            <v>1945</v>
          </cell>
          <cell r="C45">
            <v>0.32819209995827786</v>
          </cell>
          <cell r="J45">
            <v>0.10866424677736086</v>
          </cell>
        </row>
        <row r="46">
          <cell r="A46">
            <v>1946</v>
          </cell>
          <cell r="C46">
            <v>0.30715498832899746</v>
          </cell>
          <cell r="J46">
            <v>0.10127528269533637</v>
          </cell>
        </row>
        <row r="47">
          <cell r="A47">
            <v>1947</v>
          </cell>
          <cell r="C47">
            <v>0.2957319958216616</v>
          </cell>
          <cell r="J47">
            <v>0.10042341453963055</v>
          </cell>
        </row>
        <row r="48">
          <cell r="A48">
            <v>1948</v>
          </cell>
          <cell r="C48">
            <v>0.29020843120632839</v>
          </cell>
          <cell r="J48">
            <v>9.927833219886717E-2</v>
          </cell>
        </row>
        <row r="49">
          <cell r="A49">
            <v>1949</v>
          </cell>
          <cell r="C49">
            <v>0.28174543381533707</v>
          </cell>
          <cell r="J49">
            <v>9.6549385141979971E-2</v>
          </cell>
        </row>
        <row r="50">
          <cell r="A50">
            <v>1950</v>
          </cell>
          <cell r="C50">
            <v>0.29419392430534602</v>
          </cell>
          <cell r="J50">
            <v>0.10197933458948927</v>
          </cell>
        </row>
        <row r="51">
          <cell r="A51">
            <v>1951</v>
          </cell>
          <cell r="C51">
            <v>0.2898989168625109</v>
          </cell>
          <cell r="J51">
            <v>9.6578641134058674E-2</v>
          </cell>
        </row>
        <row r="52">
          <cell r="A52">
            <v>1952</v>
          </cell>
          <cell r="C52">
            <v>0.28659705033018046</v>
          </cell>
          <cell r="J52">
            <v>9.5334287105876547E-2</v>
          </cell>
        </row>
        <row r="53">
          <cell r="A53">
            <v>1953</v>
          </cell>
          <cell r="C53">
            <v>0.27414517652445869</v>
          </cell>
          <cell r="J53">
            <v>9.0007298777313949E-2</v>
          </cell>
        </row>
        <row r="54">
          <cell r="A54">
            <v>1954</v>
          </cell>
          <cell r="C54">
            <v>0.2803465748480945</v>
          </cell>
          <cell r="J54">
            <v>9.2572637157392279E-2</v>
          </cell>
        </row>
        <row r="55">
          <cell r="A55">
            <v>1955</v>
          </cell>
          <cell r="C55">
            <v>0.28290998052762106</v>
          </cell>
          <cell r="J55">
            <v>9.6661084979660084E-2</v>
          </cell>
        </row>
        <row r="56">
          <cell r="A56">
            <v>1956</v>
          </cell>
          <cell r="C56">
            <v>0.28619914623727005</v>
          </cell>
          <cell r="J56">
            <v>9.7843212710741367E-2</v>
          </cell>
        </row>
        <row r="57">
          <cell r="A57">
            <v>1957</v>
          </cell>
          <cell r="C57">
            <v>0.28219722514259915</v>
          </cell>
          <cell r="J57">
            <v>9.5403775970483218E-2</v>
          </cell>
        </row>
        <row r="58">
          <cell r="A58">
            <v>1958</v>
          </cell>
          <cell r="C58">
            <v>0.27781306530818589</v>
          </cell>
          <cell r="J58">
            <v>9.3221624380207091E-2</v>
          </cell>
        </row>
        <row r="59">
          <cell r="A59">
            <v>1959</v>
          </cell>
          <cell r="C59">
            <v>0.28371510029452529</v>
          </cell>
          <cell r="J59">
            <v>9.5376687100571234E-2</v>
          </cell>
        </row>
        <row r="60">
          <cell r="A60">
            <v>1960</v>
          </cell>
          <cell r="C60">
            <v>0.28311391681411591</v>
          </cell>
          <cell r="J60">
            <v>9.8661467709485251E-2</v>
          </cell>
        </row>
        <row r="61">
          <cell r="A61">
            <v>1961</v>
          </cell>
          <cell r="C61">
            <v>0.28454781609791224</v>
          </cell>
          <cell r="J61">
            <v>0.1006147983332053</v>
          </cell>
        </row>
        <row r="62">
          <cell r="A62">
            <v>1962</v>
          </cell>
          <cell r="C62">
            <v>0.28419809928399642</v>
          </cell>
          <cell r="J62">
            <v>9.8854474723339081E-2</v>
          </cell>
        </row>
        <row r="63">
          <cell r="A63">
            <v>1963</v>
          </cell>
          <cell r="C63">
            <v>0.27920077654752073</v>
          </cell>
          <cell r="J63">
            <v>9.7926005721092224E-2</v>
          </cell>
        </row>
        <row r="64">
          <cell r="A64">
            <v>1964</v>
          </cell>
          <cell r="C64">
            <v>0.27420599268303464</v>
          </cell>
          <cell r="J64">
            <v>9.6997529268264771E-2</v>
          </cell>
        </row>
        <row r="65">
          <cell r="A65">
            <v>1965</v>
          </cell>
          <cell r="C65">
            <v>0.27319489285188081</v>
          </cell>
          <cell r="J65">
            <v>9.7936443984508514E-2</v>
          </cell>
        </row>
        <row r="66">
          <cell r="A66">
            <v>1966</v>
          </cell>
          <cell r="C66">
            <v>0.27218378120895248</v>
          </cell>
          <cell r="J66">
            <v>9.8875358700752258E-2</v>
          </cell>
          <cell r="T66">
            <v>0.27920366000000002</v>
          </cell>
          <cell r="V66">
            <v>0.2899879464873053</v>
          </cell>
          <cell r="W66">
            <v>0.10724794241629979</v>
          </cell>
          <cell r="AO66">
            <v>0.10048000000000003</v>
          </cell>
        </row>
        <row r="67">
          <cell r="A67">
            <v>1967</v>
          </cell>
          <cell r="C67">
            <v>0.27081154575471972</v>
          </cell>
          <cell r="J67">
            <v>9.5170184969902039E-2</v>
          </cell>
          <cell r="T67">
            <v>0.27781521000000003</v>
          </cell>
          <cell r="V67">
            <v>0.28676853400722208</v>
          </cell>
          <cell r="W67">
            <v>0.10497009456564778</v>
          </cell>
          <cell r="AO67">
            <v>9.4020000000000006E-2</v>
          </cell>
        </row>
        <row r="68">
          <cell r="A68">
            <v>1968</v>
          </cell>
          <cell r="C68">
            <v>0.27328339153908354</v>
          </cell>
          <cell r="J68">
            <v>0.10449161380529404</v>
          </cell>
          <cell r="T68">
            <v>0.29282076000000001</v>
          </cell>
          <cell r="V68">
            <v>0.30040888390831261</v>
          </cell>
          <cell r="W68">
            <v>0.115250799091716</v>
          </cell>
          <cell r="AO68">
            <v>9.9960000000000021E-2</v>
          </cell>
        </row>
        <row r="69">
          <cell r="A69">
            <v>1969</v>
          </cell>
          <cell r="C69">
            <v>0.26772790769085281</v>
          </cell>
          <cell r="J69">
            <v>9.7944378852844238E-2</v>
          </cell>
          <cell r="T69">
            <v>0.27069146999999999</v>
          </cell>
          <cell r="V69">
            <v>0.27857453995366127</v>
          </cell>
          <cell r="W69">
            <v>0.10374503319002963</v>
          </cell>
          <cell r="AO69">
            <v>9.981000000000001E-2</v>
          </cell>
        </row>
        <row r="70">
          <cell r="A70">
            <v>1970</v>
          </cell>
          <cell r="C70">
            <v>0.2637599116623337</v>
          </cell>
          <cell r="J70">
            <v>9.1319628059864044E-2</v>
          </cell>
          <cell r="T70">
            <v>0.26315828000000002</v>
          </cell>
          <cell r="V70">
            <v>0.27491864625745743</v>
          </cell>
          <cell r="W70">
            <v>9.7372718442178346E-2</v>
          </cell>
          <cell r="AO70">
            <v>9.4640000000000002E-2</v>
          </cell>
        </row>
        <row r="71">
          <cell r="A71">
            <v>1971</v>
          </cell>
          <cell r="C71">
            <v>0.25854801030589958</v>
          </cell>
          <cell r="J71">
            <v>9.0837582945823669E-2</v>
          </cell>
          <cell r="T71">
            <v>0.26044739</v>
          </cell>
          <cell r="V71">
            <v>0.27021117631577934</v>
          </cell>
          <cell r="W71">
            <v>9.6490835279770107E-2</v>
          </cell>
          <cell r="AO71">
            <v>9.2229999999999993E-2</v>
          </cell>
        </row>
        <row r="72">
          <cell r="A72">
            <v>1972</v>
          </cell>
          <cell r="C72">
            <v>0.25188646215844612</v>
          </cell>
          <cell r="J72">
            <v>8.9556179940700531E-2</v>
          </cell>
          <cell r="T72">
            <v>0.26205643000000001</v>
          </cell>
          <cell r="V72">
            <v>0.27398000139086875</v>
          </cell>
          <cell r="W72">
            <v>9.6953942350052863E-2</v>
          </cell>
          <cell r="AO72">
            <v>8.7230000000000002E-2</v>
          </cell>
        </row>
        <row r="73">
          <cell r="A73">
            <v>1973</v>
          </cell>
          <cell r="C73">
            <v>0.24280911295655541</v>
          </cell>
          <cell r="J73">
            <v>8.076198399066925E-2</v>
          </cell>
          <cell r="T73">
            <v>0.24871083999999999</v>
          </cell>
          <cell r="V73">
            <v>0.25979432298404787</v>
          </cell>
          <cell r="W73">
            <v>8.6589601555389389E-2</v>
          </cell>
          <cell r="AO73">
            <v>7.9689999999999997E-2</v>
          </cell>
        </row>
        <row r="74">
          <cell r="A74">
            <v>1974</v>
          </cell>
          <cell r="C74">
            <v>0.2392506565796812</v>
          </cell>
          <cell r="J74">
            <v>7.6714716851711273E-2</v>
          </cell>
          <cell r="T74">
            <v>0.23065498000000001</v>
          </cell>
          <cell r="V74">
            <v>0.24299415312199496</v>
          </cell>
          <cell r="W74">
            <v>7.8106454870186373E-2</v>
          </cell>
          <cell r="AO74">
            <v>7.9520000000000007E-2</v>
          </cell>
        </row>
        <row r="75">
          <cell r="A75">
            <v>1975</v>
          </cell>
          <cell r="C75">
            <v>0.23430756269589173</v>
          </cell>
          <cell r="J75">
            <v>7.3200799524784088E-2</v>
          </cell>
          <cell r="T75">
            <v>0.22500557000000002</v>
          </cell>
          <cell r="V75">
            <v>0.23928980192702287</v>
          </cell>
          <cell r="W75">
            <v>7.3815869121723651E-2</v>
          </cell>
          <cell r="AO75">
            <v>7.5980000000000006E-2</v>
          </cell>
        </row>
        <row r="76">
          <cell r="A76">
            <v>1976</v>
          </cell>
          <cell r="C76">
            <v>0.22842707604761464</v>
          </cell>
          <cell r="J76">
            <v>7.065814733505249E-2</v>
          </cell>
          <cell r="T76">
            <v>0.22057963999999999</v>
          </cell>
          <cell r="V76">
            <v>0.23400911135497635</v>
          </cell>
          <cell r="W76">
            <v>7.421370316009418E-2</v>
          </cell>
          <cell r="AO76">
            <v>7.1880000000000013E-2</v>
          </cell>
        </row>
        <row r="77">
          <cell r="A77">
            <v>1977</v>
          </cell>
          <cell r="C77">
            <v>0.22693378777677145</v>
          </cell>
          <cell r="J77">
            <v>7.1790240705013275E-2</v>
          </cell>
          <cell r="T77">
            <v>0.22215080000000001</v>
          </cell>
          <cell r="V77">
            <v>0.23928968402443562</v>
          </cell>
          <cell r="W77">
            <v>7.467433339879119E-2</v>
          </cell>
          <cell r="AO77">
            <v>7.3329999999999992E-2</v>
          </cell>
        </row>
        <row r="78">
          <cell r="A78">
            <v>1978</v>
          </cell>
          <cell r="C78">
            <v>0.2252191555724832</v>
          </cell>
          <cell r="J78">
            <v>6.879030168056488E-2</v>
          </cell>
          <cell r="T78">
            <v>0.21063652000000002</v>
          </cell>
          <cell r="V78">
            <v>0.22664268208748176</v>
          </cell>
          <cell r="W78">
            <v>7.0089815125706986E-2</v>
          </cell>
          <cell r="AO78">
            <v>7.0730000000000001E-2</v>
          </cell>
        </row>
        <row r="79">
          <cell r="A79">
            <v>1979</v>
          </cell>
          <cell r="C79">
            <v>0.23343198448997005</v>
          </cell>
          <cell r="J79">
            <v>7.6367512345314026E-2</v>
          </cell>
          <cell r="T79">
            <v>0.21847660000000002</v>
          </cell>
          <cell r="V79">
            <v>0.2351854604442454</v>
          </cell>
          <cell r="W79">
            <v>7.488281738339439E-2</v>
          </cell>
          <cell r="AO79">
            <v>7.8900000000000012E-2</v>
          </cell>
        </row>
        <row r="80">
          <cell r="A80">
            <v>1980</v>
          </cell>
          <cell r="C80">
            <v>0.2339066225429228</v>
          </cell>
          <cell r="J80">
            <v>7.8115895390510559E-2</v>
          </cell>
          <cell r="T80">
            <v>0.21905163000000002</v>
          </cell>
          <cell r="V80">
            <v>0.23576288431793971</v>
          </cell>
          <cell r="W80">
            <v>7.7299934357476521E-2</v>
          </cell>
          <cell r="AO80">
            <v>8.0190000000000011E-2</v>
          </cell>
        </row>
        <row r="81">
          <cell r="A81">
            <v>1981</v>
          </cell>
          <cell r="C81">
            <v>0.24165635936423352</v>
          </cell>
          <cell r="J81">
            <v>8.3767563104629517E-2</v>
          </cell>
          <cell r="T81">
            <v>0.22266293999999998</v>
          </cell>
          <cell r="V81">
            <v>0.23924487138272704</v>
          </cell>
          <cell r="W81">
            <v>8.1255663681821425E-2</v>
          </cell>
          <cell r="AO81">
            <v>8.764000000000001E-2</v>
          </cell>
        </row>
        <row r="82">
          <cell r="A82">
            <v>1982</v>
          </cell>
          <cell r="C82">
            <v>0.24403791459421459</v>
          </cell>
          <cell r="J82">
            <v>9.2335566878318787E-2</v>
          </cell>
          <cell r="T82">
            <v>0.22446992999999998</v>
          </cell>
          <cell r="V82">
            <v>0.23988481257640756</v>
          </cell>
          <cell r="W82">
            <v>8.4544287384973618E-2</v>
          </cell>
          <cell r="AO82">
            <v>9.4170000000000004E-2</v>
          </cell>
        </row>
        <row r="83">
          <cell r="A83">
            <v>1983</v>
          </cell>
          <cell r="C83">
            <v>0.23330865273301821</v>
          </cell>
          <cell r="J83">
            <v>9.0264759957790375E-2</v>
          </cell>
          <cell r="T83">
            <v>0.21656918999999999</v>
          </cell>
          <cell r="V83">
            <v>0.23191761622302279</v>
          </cell>
          <cell r="W83">
            <v>8.2321834802286303E-2</v>
          </cell>
          <cell r="AO83">
            <v>8.9380000000000001E-2</v>
          </cell>
        </row>
        <row r="84">
          <cell r="A84">
            <v>1984</v>
          </cell>
          <cell r="C84">
            <v>0.23423741265984399</v>
          </cell>
          <cell r="J84">
            <v>9.0994372963905334E-2</v>
          </cell>
          <cell r="T84">
            <v>0.21221958000000002</v>
          </cell>
          <cell r="V84">
            <v>0.2258442250638264</v>
          </cell>
          <cell r="W84">
            <v>8.1951505981519124E-2</v>
          </cell>
          <cell r="AO84">
            <v>9.3070000000000014E-2</v>
          </cell>
        </row>
        <row r="85">
          <cell r="A85">
            <v>1985</v>
          </cell>
          <cell r="C85">
            <v>0.23633174526403913</v>
          </cell>
          <cell r="J85">
            <v>9.5850288867950439E-2</v>
          </cell>
          <cell r="T85">
            <v>0.21235228</v>
          </cell>
          <cell r="V85">
            <v>0.22655375595802235</v>
          </cell>
          <cell r="W85">
            <v>8.4617662211768099E-2</v>
          </cell>
          <cell r="AO85">
            <v>9.6600000000000005E-2</v>
          </cell>
        </row>
        <row r="86">
          <cell r="A86">
            <v>1986</v>
          </cell>
          <cell r="C86">
            <v>0.23561571947057947</v>
          </cell>
          <cell r="J86">
            <v>8.9687459170818329E-2</v>
          </cell>
          <cell r="T86">
            <v>0.21124641</v>
          </cell>
          <cell r="V86">
            <v>0.22643497856458775</v>
          </cell>
          <cell r="W86">
            <v>8.2063855969802257E-2</v>
          </cell>
          <cell r="AO86">
            <v>9.2930000000000013E-2</v>
          </cell>
        </row>
        <row r="87">
          <cell r="A87">
            <v>1987</v>
          </cell>
          <cell r="C87">
            <v>0.25278318337373229</v>
          </cell>
          <cell r="J87">
            <v>0.10427253693342209</v>
          </cell>
          <cell r="T87">
            <v>0.21659932999999998</v>
          </cell>
          <cell r="V87">
            <v>0.23184971046444502</v>
          </cell>
          <cell r="W87">
            <v>8.6204528259757413E-2</v>
          </cell>
          <cell r="AO87">
            <v>0.10150000000000001</v>
          </cell>
        </row>
        <row r="88">
          <cell r="A88">
            <v>1988</v>
          </cell>
          <cell r="C88">
            <v>0.27224527282253769</v>
          </cell>
          <cell r="J88">
            <v>0.1175638809800148</v>
          </cell>
          <cell r="T88">
            <v>0.23174489999999998</v>
          </cell>
          <cell r="V88">
            <v>0.24792100267807921</v>
          </cell>
          <cell r="W88">
            <v>0.10068915360610751</v>
          </cell>
          <cell r="AO88">
            <v>0.11631000000000001</v>
          </cell>
        </row>
        <row r="89">
          <cell r="A89">
            <v>1989</v>
          </cell>
          <cell r="C89">
            <v>0.2722597196825971</v>
          </cell>
          <cell r="J89">
            <v>0.11707552522420883</v>
          </cell>
          <cell r="R89">
            <v>0.27626244915451686</v>
          </cell>
          <cell r="T89">
            <v>0.23405754000000001</v>
          </cell>
          <cell r="V89">
            <v>0.24909801278950541</v>
          </cell>
          <cell r="W89">
            <v>9.9786589396318043E-2</v>
          </cell>
          <cell r="AD89">
            <v>0.29939922690391541</v>
          </cell>
          <cell r="AG89">
            <v>0.30567343739980668</v>
          </cell>
          <cell r="AN89">
            <v>0.1206468</v>
          </cell>
          <cell r="AO89">
            <v>0.11501000000000001</v>
          </cell>
        </row>
        <row r="90">
          <cell r="A90">
            <v>1990</v>
          </cell>
          <cell r="C90">
            <v>0.274200757291785</v>
          </cell>
          <cell r="J90">
            <v>0.11740817129611969</v>
          </cell>
          <cell r="R90">
            <v>0.27501093143586769</v>
          </cell>
          <cell r="T90">
            <v>0.23746243</v>
          </cell>
          <cell r="V90">
            <v>0.25313889984734356</v>
          </cell>
          <cell r="W90">
            <v>0.10220415772794558</v>
          </cell>
          <cell r="AO90">
            <v>0.11689000000000002</v>
          </cell>
        </row>
        <row r="91">
          <cell r="A91">
            <v>1991</v>
          </cell>
          <cell r="C91">
            <v>0.2683981003353218</v>
          </cell>
          <cell r="J91">
            <v>0.11397793143987656</v>
          </cell>
          <cell r="R91">
            <v>0.28858016494942546</v>
          </cell>
          <cell r="T91">
            <v>0.23212118000000001</v>
          </cell>
          <cell r="V91">
            <v>0.24897262556743327</v>
          </cell>
          <cell r="W91">
            <v>9.8146995042856511E-2</v>
          </cell>
          <cell r="AO91">
            <v>0.11177000000000001</v>
          </cell>
        </row>
        <row r="92">
          <cell r="A92">
            <v>1992</v>
          </cell>
          <cell r="C92">
            <v>0.28310171006375495</v>
          </cell>
          <cell r="J92">
            <v>0.12238615751266479</v>
          </cell>
          <cell r="R92">
            <v>0.29542501342973343</v>
          </cell>
          <cell r="T92">
            <v>0.24021093000000002</v>
          </cell>
          <cell r="V92">
            <v>0.25730052100909645</v>
          </cell>
          <cell r="W92">
            <v>0.10510453166883993</v>
          </cell>
          <cell r="AD92">
            <v>0.30085128545761108</v>
          </cell>
          <cell r="AG92">
            <v>0.30849101815536217</v>
          </cell>
          <cell r="AN92">
            <v>0.12348919999999999</v>
          </cell>
          <cell r="AO92">
            <v>0.12194000000000001</v>
          </cell>
        </row>
        <row r="93">
          <cell r="A93">
            <v>1993</v>
          </cell>
          <cell r="C93">
            <v>0.28555941041505672</v>
          </cell>
          <cell r="J93">
            <v>0.12328799813985825</v>
          </cell>
          <cell r="R93">
            <v>0.30961451118729771</v>
          </cell>
          <cell r="T93">
            <v>0.23698543999999999</v>
          </cell>
          <cell r="V93">
            <v>0.25435494099386102</v>
          </cell>
          <cell r="W93">
            <v>0.10255346024360447</v>
          </cell>
          <cell r="AO93">
            <v>0.12464</v>
          </cell>
        </row>
        <row r="94">
          <cell r="A94">
            <v>1994</v>
          </cell>
          <cell r="C94">
            <v>0.28444053044124223</v>
          </cell>
          <cell r="J94">
            <v>0.12241476774215698</v>
          </cell>
          <cell r="R94">
            <v>0.31874044931261564</v>
          </cell>
          <cell r="T94">
            <v>0.23196667000000001</v>
          </cell>
          <cell r="V94">
            <v>0.24969824458518372</v>
          </cell>
          <cell r="W94">
            <v>0.10041039079891458</v>
          </cell>
          <cell r="AO94">
            <v>0.12100000000000002</v>
          </cell>
        </row>
        <row r="95">
          <cell r="A95">
            <v>1995</v>
          </cell>
          <cell r="C95">
            <v>0.2873060331499559</v>
          </cell>
          <cell r="J95">
            <v>0.12464270740747452</v>
          </cell>
          <cell r="R95">
            <v>0.33863385229821691</v>
          </cell>
          <cell r="T95">
            <v>0.23697625999999999</v>
          </cell>
          <cell r="V95">
            <v>0.25528656222011403</v>
          </cell>
          <cell r="W95">
            <v>0.10496732022478447</v>
          </cell>
          <cell r="AD95">
            <v>0.34835287928581238</v>
          </cell>
          <cell r="AG95">
            <v>0.35683979046821246</v>
          </cell>
          <cell r="AN95">
            <v>0.15526529999999999</v>
          </cell>
          <cell r="AO95">
            <v>0.12344000000000001</v>
          </cell>
        </row>
        <row r="96">
          <cell r="A96">
            <v>1996</v>
          </cell>
          <cell r="C96">
            <v>0.2959197684666095</v>
          </cell>
          <cell r="J96">
            <v>0.13134080171585083</v>
          </cell>
          <cell r="R96">
            <v>0.32806009567516642</v>
          </cell>
          <cell r="T96">
            <v>0.24447182000000001</v>
          </cell>
          <cell r="V96">
            <v>0.26273852705513184</v>
          </cell>
          <cell r="W96">
            <v>0.11124316808408681</v>
          </cell>
          <cell r="AO96">
            <v>0.12751319864566868</v>
          </cell>
        </row>
        <row r="97">
          <cell r="A97">
            <v>1997</v>
          </cell>
          <cell r="C97">
            <v>0.30605653577166397</v>
          </cell>
          <cell r="J97">
            <v>0.13997849822044373</v>
          </cell>
          <cell r="R97">
            <v>0.32721049905408578</v>
          </cell>
          <cell r="T97">
            <v>0.25096651000000003</v>
          </cell>
          <cell r="V97">
            <v>0.26947334041557641</v>
          </cell>
          <cell r="W97">
            <v>0.11638172823051324</v>
          </cell>
          <cell r="AO97">
            <v>0.13659154659002778</v>
          </cell>
        </row>
        <row r="98">
          <cell r="A98">
            <v>1998</v>
          </cell>
          <cell r="C98">
            <v>0.31689060195124824</v>
          </cell>
          <cell r="J98">
            <v>0.14766685664653778</v>
          </cell>
          <cell r="R98">
            <v>0.32813405650681637</v>
          </cell>
          <cell r="T98">
            <v>0.26910444</v>
          </cell>
          <cell r="V98">
            <v>0.28915218221482492</v>
          </cell>
          <cell r="W98">
            <v>0.12962317529369224</v>
          </cell>
          <cell r="AD98">
            <v>0.33868151903152466</v>
          </cell>
          <cell r="AG98">
            <v>0.35102073875763795</v>
          </cell>
          <cell r="AN98">
            <v>0.14663000000000001</v>
          </cell>
          <cell r="AO98">
            <v>0.14277180993862415</v>
          </cell>
        </row>
        <row r="99">
          <cell r="A99">
            <v>1999</v>
          </cell>
          <cell r="C99">
            <v>0.32518453151365156</v>
          </cell>
          <cell r="J99">
            <v>0.15395022928714752</v>
          </cell>
          <cell r="R99">
            <v>0.32548764718559003</v>
          </cell>
          <cell r="T99">
            <v>0.27315913999999997</v>
          </cell>
          <cell r="V99">
            <v>0.29403619570227557</v>
          </cell>
          <cell r="W99">
            <v>0.13333913669048142</v>
          </cell>
          <cell r="AO99">
            <v>0.1469216420158751</v>
          </cell>
        </row>
        <row r="100">
          <cell r="A100">
            <v>2000</v>
          </cell>
          <cell r="C100">
            <v>0.33327455560823477</v>
          </cell>
          <cell r="J100">
            <v>0.15939116477966309</v>
          </cell>
          <cell r="R100">
            <v>0.32473504120419122</v>
          </cell>
          <cell r="T100">
            <v>0.27889837000000001</v>
          </cell>
          <cell r="V100">
            <v>0.3004313316036562</v>
          </cell>
          <cell r="W100">
            <v>0.13886285285920336</v>
          </cell>
          <cell r="AO100">
            <v>0.15887091090246228</v>
          </cell>
        </row>
        <row r="101">
          <cell r="A101">
            <v>2001</v>
          </cell>
          <cell r="C101">
            <v>0.32533105066900014</v>
          </cell>
          <cell r="J101">
            <v>0.15396665036678314</v>
          </cell>
          <cell r="R101">
            <v>0.30657860215003258</v>
          </cell>
          <cell r="T101">
            <v>0.28197127999999999</v>
          </cell>
          <cell r="V101">
            <v>0.30338023062269964</v>
          </cell>
          <cell r="W101">
            <v>0.14411394469719974</v>
          </cell>
          <cell r="AD101">
            <v>0.32268962264060974</v>
          </cell>
          <cell r="AG101">
            <v>0.3348869278273921</v>
          </cell>
          <cell r="AN101">
            <v>0.13178429999999999</v>
          </cell>
          <cell r="AO101">
            <v>0.1554303220702124</v>
          </cell>
        </row>
        <row r="102">
          <cell r="A102">
            <v>2002</v>
          </cell>
          <cell r="C102">
            <v>0.31625309672554935</v>
          </cell>
          <cell r="J102">
            <v>0.14845006167888641</v>
          </cell>
          <cell r="R102">
            <v>0.30240376645742845</v>
          </cell>
          <cell r="T102">
            <v>0.26635619999999999</v>
          </cell>
          <cell r="V102">
            <v>0.28753496599472661</v>
          </cell>
          <cell r="W102">
            <v>0.12831305644945792</v>
          </cell>
          <cell r="AO102">
            <v>0.14181178091892119</v>
          </cell>
          <cell r="AP102">
            <v>0.13500000000000001</v>
          </cell>
        </row>
        <row r="103">
          <cell r="A103">
            <v>2003</v>
          </cell>
          <cell r="C103">
            <v>0.31950586653085217</v>
          </cell>
          <cell r="J103">
            <v>0.14764328300952911</v>
          </cell>
          <cell r="R103">
            <v>0.3154620664635811</v>
          </cell>
          <cell r="T103">
            <v>0.28315792000000001</v>
          </cell>
          <cell r="V103">
            <v>0.30575154442579783</v>
          </cell>
          <cell r="W103">
            <v>0.1449522166763976</v>
          </cell>
          <cell r="AO103">
            <v>0.13581198151915128</v>
          </cell>
          <cell r="AP103">
            <v>0.13400000000000001</v>
          </cell>
        </row>
        <row r="104">
          <cell r="A104">
            <v>2004</v>
          </cell>
          <cell r="C104">
            <v>0.33094238497307482</v>
          </cell>
          <cell r="J104">
            <v>0.15212781727313995</v>
          </cell>
          <cell r="R104">
            <v>0.32545873111378737</v>
          </cell>
          <cell r="T104">
            <v>0.28397719999999999</v>
          </cell>
          <cell r="V104">
            <v>0.30572306961017626</v>
          </cell>
          <cell r="W104">
            <v>0.14365722744389661</v>
          </cell>
          <cell r="AD104">
            <v>0.33250844478607178</v>
          </cell>
          <cell r="AG104">
            <v>0.34388917156812132</v>
          </cell>
          <cell r="AN104">
            <v>0.1388906</v>
          </cell>
          <cell r="AO104">
            <v>0.14771224245479858</v>
          </cell>
          <cell r="AP104">
            <v>0.13700000000000001</v>
          </cell>
        </row>
        <row r="105">
          <cell r="A105">
            <v>2005</v>
          </cell>
          <cell r="C105">
            <v>0.33624823070055854</v>
          </cell>
          <cell r="J105">
            <v>0.15679067373275757</v>
          </cell>
          <cell r="R105">
            <v>0.32857610957543187</v>
          </cell>
          <cell r="T105">
            <v>0.28688821999999997</v>
          </cell>
          <cell r="V105">
            <v>0.30869612107818961</v>
          </cell>
          <cell r="W105">
            <v>0.1463357923286803</v>
          </cell>
          <cell r="AO105">
            <v>0.14824515869956512</v>
          </cell>
          <cell r="AP105">
            <v>0.14299999999999999</v>
          </cell>
        </row>
        <row r="106">
          <cell r="A106">
            <v>2006</v>
          </cell>
          <cell r="C106">
            <v>0.34566271134322879</v>
          </cell>
          <cell r="J106">
            <v>0.16193081438541412</v>
          </cell>
          <cell r="R106">
            <v>0.33544077210557682</v>
          </cell>
          <cell r="T106">
            <v>0.29775167000000002</v>
          </cell>
          <cell r="V106">
            <v>0.32084073159944548</v>
          </cell>
          <cell r="W106">
            <v>0.15503208957149553</v>
          </cell>
          <cell r="AO106">
            <v>0.15815611468568475</v>
          </cell>
          <cell r="AP106">
            <v>0.15</v>
          </cell>
        </row>
        <row r="107">
          <cell r="A107">
            <v>2007</v>
          </cell>
          <cell r="C107">
            <v>0.35720605937809136</v>
          </cell>
          <cell r="J107">
            <v>0.16784222424030304</v>
          </cell>
          <cell r="R107">
            <v>0.34298549552954688</v>
          </cell>
          <cell r="T107">
            <v>0.30327580999999998</v>
          </cell>
          <cell r="V107">
            <v>0.32667413123651506</v>
          </cell>
          <cell r="W107">
            <v>0.16111524774448174</v>
          </cell>
          <cell r="AD107">
            <v>0.33597907423973083</v>
          </cell>
          <cell r="AG107">
            <v>0.35074115606654788</v>
          </cell>
          <cell r="AN107">
            <v>0.1532645</v>
          </cell>
          <cell r="AO107">
            <v>0.16859842839510925</v>
          </cell>
          <cell r="AP107">
            <v>0.16200000000000001</v>
          </cell>
        </row>
        <row r="108">
          <cell r="A108">
            <v>2008</v>
          </cell>
          <cell r="C108">
            <v>0.37978213048810916</v>
          </cell>
          <cell r="J108">
            <v>0.17339599132537842</v>
          </cell>
          <cell r="R108">
            <v>0.34325859093716027</v>
          </cell>
          <cell r="T108">
            <v>0.29443343999999999</v>
          </cell>
          <cell r="V108">
            <v>0.31685875268998537</v>
          </cell>
          <cell r="W108">
            <v>0.15256698668837351</v>
          </cell>
          <cell r="AO108">
            <v>0.16712593930932765</v>
          </cell>
          <cell r="AP108">
            <v>0.17</v>
          </cell>
        </row>
        <row r="109">
          <cell r="A109">
            <v>2009</v>
          </cell>
          <cell r="C109">
            <v>0.38004997701610244</v>
          </cell>
          <cell r="J109">
            <v>0.16130621731281281</v>
          </cell>
          <cell r="R109">
            <v>0.33828881430915525</v>
          </cell>
          <cell r="T109">
            <v>0.28901452999999999</v>
          </cell>
          <cell r="V109">
            <v>0.31084424348982453</v>
          </cell>
          <cell r="W109">
            <v>0.14916592103601567</v>
          </cell>
          <cell r="AO109">
            <v>0.16605026508154111</v>
          </cell>
          <cell r="AP109">
            <v>0.16500000000000001</v>
          </cell>
        </row>
        <row r="110">
          <cell r="A110">
            <v>2010</v>
          </cell>
          <cell r="C110">
            <v>0.39445167704836337</v>
          </cell>
          <cell r="J110">
            <v>0.17349417507648468</v>
          </cell>
          <cell r="R110">
            <v>0.35344214697571286</v>
          </cell>
          <cell r="T110">
            <v>0.29938704999999999</v>
          </cell>
          <cell r="V110">
            <v>0.32172827818315108</v>
          </cell>
          <cell r="W110">
            <v>0.16054766777275409</v>
          </cell>
          <cell r="AD110">
            <v>0.34092655777931213</v>
          </cell>
          <cell r="AG110">
            <v>0.35608232405863005</v>
          </cell>
          <cell r="AN110">
            <v>0.1564104</v>
          </cell>
          <cell r="AO110">
            <v>0.179386454241732</v>
          </cell>
          <cell r="AP110">
            <v>0.16800000000000001</v>
          </cell>
        </row>
        <row r="111">
          <cell r="A111">
            <v>2011</v>
          </cell>
          <cell r="C111">
            <v>0.39406102244726987</v>
          </cell>
          <cell r="J111">
            <v>0.18101474642753601</v>
          </cell>
          <cell r="R111">
            <v>0.3551143569831281</v>
          </cell>
          <cell r="T111">
            <v>0.2967687</v>
          </cell>
          <cell r="V111">
            <v>0.31929973521722582</v>
          </cell>
          <cell r="W111">
            <v>0.15321574820194672</v>
          </cell>
          <cell r="AO111">
            <v>0.17363015073066687</v>
          </cell>
          <cell r="AP111">
            <v>0.16500000000000001</v>
          </cell>
        </row>
        <row r="112">
          <cell r="A112">
            <v>2012</v>
          </cell>
          <cell r="C112">
            <v>0.40768984905429634</v>
          </cell>
          <cell r="J112">
            <v>0.19243422150611877</v>
          </cell>
          <cell r="R112">
            <v>0.35945872825549069</v>
          </cell>
          <cell r="T112">
            <v>0.31691013000000001</v>
          </cell>
          <cell r="V112">
            <v>0.3396604495851806</v>
          </cell>
          <cell r="W112">
            <v>0.17127724258902252</v>
          </cell>
          <cell r="AO112">
            <v>0.18700055899743223</v>
          </cell>
          <cell r="AP112">
            <v>0.189</v>
          </cell>
        </row>
        <row r="113">
          <cell r="A113">
            <v>2013</v>
          </cell>
          <cell r="C113">
            <v>0.38823459541505401</v>
          </cell>
          <cell r="J113">
            <v>0.18461616337299347</v>
          </cell>
          <cell r="R113">
            <v>0.36541853837258387</v>
          </cell>
          <cell r="T113">
            <v>0.29728859000000002</v>
          </cell>
          <cell r="V113">
            <v>0.318898437716779</v>
          </cell>
          <cell r="W113">
            <v>0.15515123087074092</v>
          </cell>
          <cell r="AD113">
            <v>0.35546001791954041</v>
          </cell>
          <cell r="AG113">
            <v>0.37477276354352107</v>
          </cell>
          <cell r="AN113">
            <v>0.1722099</v>
          </cell>
        </row>
        <row r="114">
          <cell r="A114">
            <v>2014</v>
          </cell>
          <cell r="C114">
            <v>0.39072986162184581</v>
          </cell>
          <cell r="J114">
            <v>0.18869434297084808</v>
          </cell>
          <cell r="R114">
            <v>0.37049390826588946</v>
          </cell>
          <cell r="T114">
            <v>0.29966145999999999</v>
          </cell>
          <cell r="V114">
            <v>0.32186671719952803</v>
          </cell>
          <cell r="W114">
            <v>0.15842340989038606</v>
          </cell>
        </row>
        <row r="115">
          <cell r="A115">
            <v>2015</v>
          </cell>
          <cell r="C115">
            <v>0.39079589993039959</v>
          </cell>
          <cell r="J115">
            <v>0.19021305441856384</v>
          </cell>
          <cell r="R115">
            <v>0.37311963218699534</v>
          </cell>
          <cell r="T115">
            <v>0.30147423000000001</v>
          </cell>
          <cell r="V115">
            <v>0.32472005369758622</v>
          </cell>
          <cell r="W115">
            <v>0.15951429293581504</v>
          </cell>
        </row>
        <row r="116">
          <cell r="A116">
            <v>2016</v>
          </cell>
          <cell r="C116">
            <v>0.38641812381382179</v>
          </cell>
          <cell r="J116">
            <v>0.18785831332206726</v>
          </cell>
          <cell r="R116">
            <v>0.37635974036286873</v>
          </cell>
          <cell r="T116">
            <v>0.29632565999999999</v>
          </cell>
          <cell r="V116">
            <v>0.31954008742178125</v>
          </cell>
          <cell r="W116">
            <v>0.15463973516557</v>
          </cell>
          <cell r="AD116">
            <v>0.38563781976699829</v>
          </cell>
          <cell r="AG116">
            <v>0.40213818297105886</v>
          </cell>
          <cell r="AN116">
            <v>0.17300489999999999</v>
          </cell>
        </row>
        <row r="117">
          <cell r="A117">
            <v>2017</v>
          </cell>
          <cell r="R117">
            <v>0.37853442443704793</v>
          </cell>
        </row>
        <row r="118">
          <cell r="A118">
            <v>2018</v>
          </cell>
          <cell r="R118">
            <v>0.37847225517676381</v>
          </cell>
        </row>
        <row r="119">
          <cell r="A119">
            <v>2019</v>
          </cell>
          <cell r="R119">
            <v>0.37728855353628171</v>
          </cell>
        </row>
        <row r="120">
          <cell r="A120">
            <v>2020</v>
          </cell>
        </row>
      </sheetData>
      <sheetData sheetId="6">
        <row r="59">
          <cell r="B59">
            <v>77545.294633952799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6">
          <cell r="C106">
            <v>8.290428883308075E-2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4"/>
      <sheetName val="Table 3.2"/>
      <sheetName val="Table 6.1"/>
      <sheetName val="Graph1"/>
      <sheetName val="Graph1 (2)"/>
      <sheetName val="Table 8"/>
      <sheetName val="Table 7"/>
    </sheetNames>
    <sheetDataSet>
      <sheetData sheetId="0"/>
      <sheetData sheetId="1"/>
      <sheetData sheetId="2">
        <row r="8">
          <cell r="A8" t="str">
            <v>Number of returns</v>
          </cell>
          <cell r="B8">
            <v>4380125</v>
          </cell>
          <cell r="C8">
            <v>89150</v>
          </cell>
          <cell r="D8">
            <v>60636</v>
          </cell>
          <cell r="E8">
            <v>6989</v>
          </cell>
          <cell r="F8">
            <v>21525</v>
          </cell>
          <cell r="G8">
            <v>25239</v>
          </cell>
          <cell r="H8">
            <v>3367</v>
          </cell>
          <cell r="I8">
            <v>559023</v>
          </cell>
          <cell r="J8">
            <v>172185</v>
          </cell>
          <cell r="K8">
            <v>36225</v>
          </cell>
          <cell r="L8">
            <v>350613</v>
          </cell>
          <cell r="M8">
            <v>155177</v>
          </cell>
          <cell r="N8">
            <v>10908</v>
          </cell>
          <cell r="O8">
            <v>2268</v>
          </cell>
          <cell r="P8">
            <v>3226</v>
          </cell>
          <cell r="Q8">
            <v>3891</v>
          </cell>
          <cell r="R8">
            <v>1548</v>
          </cell>
          <cell r="S8">
            <v>7532</v>
          </cell>
          <cell r="T8">
            <v>1572</v>
          </cell>
          <cell r="U8">
            <v>15399</v>
          </cell>
          <cell r="V8">
            <v>778</v>
          </cell>
          <cell r="W8">
            <v>3753</v>
          </cell>
          <cell r="X8">
            <v>8133</v>
          </cell>
          <cell r="Y8">
            <v>5741</v>
          </cell>
          <cell r="Z8">
            <v>4032</v>
          </cell>
          <cell r="AA8">
            <v>29893</v>
          </cell>
          <cell r="AB8">
            <v>13196</v>
          </cell>
          <cell r="AC8">
            <v>5889</v>
          </cell>
          <cell r="AD8">
            <v>3121</v>
          </cell>
          <cell r="AE8">
            <v>5758</v>
          </cell>
          <cell r="AF8">
            <v>9649</v>
          </cell>
          <cell r="AG8">
            <v>18890</v>
          </cell>
          <cell r="AH8">
            <v>248303</v>
          </cell>
          <cell r="AI8">
            <v>159148</v>
          </cell>
          <cell r="AJ8">
            <v>79216</v>
          </cell>
          <cell r="AK8">
            <v>9939</v>
          </cell>
          <cell r="AL8">
            <v>414778</v>
          </cell>
          <cell r="AM8">
            <v>59140</v>
          </cell>
          <cell r="AN8">
            <v>19969</v>
          </cell>
          <cell r="AO8">
            <v>14428</v>
          </cell>
          <cell r="AP8">
            <v>23351</v>
          </cell>
          <cell r="AQ8">
            <v>71858</v>
          </cell>
          <cell r="AR8">
            <v>32781</v>
          </cell>
          <cell r="AS8">
            <v>38818</v>
          </cell>
          <cell r="AT8">
            <v>32549</v>
          </cell>
          <cell r="AU8">
            <v>16065</v>
          </cell>
          <cell r="AV8">
            <v>7149</v>
          </cell>
          <cell r="AW8">
            <v>52526</v>
          </cell>
          <cell r="AX8">
            <v>46144</v>
          </cell>
          <cell r="AY8">
            <v>160215</v>
          </cell>
          <cell r="AZ8">
            <v>7282</v>
          </cell>
          <cell r="BA8">
            <v>99698</v>
          </cell>
          <cell r="BB8">
            <v>19516</v>
          </cell>
          <cell r="BC8">
            <v>358</v>
          </cell>
          <cell r="BD8">
            <v>31580</v>
          </cell>
          <cell r="BE8">
            <v>1782</v>
          </cell>
          <cell r="BF8">
            <v>78206</v>
          </cell>
          <cell r="BG8">
            <v>20409</v>
          </cell>
          <cell r="BH8">
            <v>26235</v>
          </cell>
          <cell r="BI8">
            <v>4231</v>
          </cell>
          <cell r="BJ8">
            <v>8425</v>
          </cell>
          <cell r="BK8">
            <v>9169</v>
          </cell>
          <cell r="BL8">
            <v>9737</v>
          </cell>
          <cell r="BM8">
            <v>158527</v>
          </cell>
          <cell r="BN8">
            <v>654</v>
          </cell>
          <cell r="BO8">
            <v>22727</v>
          </cell>
          <cell r="BP8">
            <v>46794</v>
          </cell>
          <cell r="BQ8">
            <v>86746</v>
          </cell>
          <cell r="BR8">
            <v>1606</v>
          </cell>
          <cell r="BS8">
            <v>479318</v>
          </cell>
          <cell r="BT8">
            <v>448787</v>
          </cell>
          <cell r="BU8">
            <v>28161</v>
          </cell>
          <cell r="BV8">
            <v>2369</v>
          </cell>
          <cell r="BW8">
            <v>731983</v>
          </cell>
          <cell r="BX8">
            <v>34675</v>
          </cell>
          <cell r="BY8">
            <v>211360</v>
          </cell>
          <cell r="BZ8">
            <v>200932</v>
          </cell>
          <cell r="CA8">
            <v>10428</v>
          </cell>
          <cell r="CB8">
            <v>47572</v>
          </cell>
          <cell r="CC8">
            <v>368154</v>
          </cell>
          <cell r="CD8">
            <v>298615</v>
          </cell>
          <cell r="CE8">
            <v>56866</v>
          </cell>
          <cell r="CF8">
            <v>12673</v>
          </cell>
          <cell r="CG8">
            <v>99375</v>
          </cell>
          <cell r="CH8">
            <v>65482</v>
          </cell>
          <cell r="CI8">
            <v>33894</v>
          </cell>
          <cell r="CJ8">
            <v>238016</v>
          </cell>
          <cell r="CK8">
            <v>26015</v>
          </cell>
          <cell r="CL8">
            <v>212001</v>
          </cell>
          <cell r="CM8">
            <v>277687</v>
          </cell>
          <cell r="CN8">
            <v>136717</v>
          </cell>
          <cell r="CO8">
            <v>137637</v>
          </cell>
          <cell r="CP8">
            <v>3333</v>
          </cell>
        </row>
        <row r="9">
          <cell r="A9" t="str">
            <v>Total assets</v>
          </cell>
          <cell r="B9">
            <v>3990973368</v>
          </cell>
          <cell r="C9">
            <v>92007512</v>
          </cell>
          <cell r="D9">
            <v>70238902</v>
          </cell>
          <cell r="E9">
            <v>6609751</v>
          </cell>
          <cell r="F9">
            <v>15158858</v>
          </cell>
          <cell r="G9">
            <v>68228188</v>
          </cell>
          <cell r="H9">
            <v>5404212</v>
          </cell>
          <cell r="I9">
            <v>393681788</v>
          </cell>
          <cell r="J9">
            <v>150513911</v>
          </cell>
          <cell r="K9">
            <v>105891007</v>
          </cell>
          <cell r="L9">
            <v>137276870</v>
          </cell>
          <cell r="M9">
            <v>468584298</v>
          </cell>
          <cell r="N9">
            <v>62119436</v>
          </cell>
          <cell r="O9">
            <v>13996898</v>
          </cell>
          <cell r="P9">
            <v>7240449</v>
          </cell>
          <cell r="Q9">
            <v>7929550</v>
          </cell>
          <cell r="R9">
            <v>2930593</v>
          </cell>
          <cell r="S9">
            <v>21709050</v>
          </cell>
          <cell r="T9">
            <v>13262163</v>
          </cell>
          <cell r="U9">
            <v>13720877</v>
          </cell>
          <cell r="V9">
            <v>6262958</v>
          </cell>
          <cell r="W9">
            <v>27765264</v>
          </cell>
          <cell r="X9">
            <v>29679627</v>
          </cell>
          <cell r="Y9">
            <v>17217662</v>
          </cell>
          <cell r="Z9">
            <v>24513382</v>
          </cell>
          <cell r="AA9">
            <v>70326945</v>
          </cell>
          <cell r="AB9">
            <v>38745913</v>
          </cell>
          <cell r="AC9">
            <v>22341191</v>
          </cell>
          <cell r="AD9">
            <v>21866519</v>
          </cell>
          <cell r="AE9">
            <v>24846108</v>
          </cell>
          <cell r="AF9">
            <v>11411234</v>
          </cell>
          <cell r="AG9">
            <v>30698479</v>
          </cell>
          <cell r="AH9">
            <v>450868536</v>
          </cell>
          <cell r="AI9">
            <v>264077286</v>
          </cell>
          <cell r="AJ9">
            <v>185848245</v>
          </cell>
          <cell r="AK9">
            <v>943006</v>
          </cell>
          <cell r="AL9">
            <v>429761357</v>
          </cell>
          <cell r="AM9">
            <v>195000748</v>
          </cell>
          <cell r="AN9">
            <v>13912438</v>
          </cell>
          <cell r="AO9">
            <v>8627933</v>
          </cell>
          <cell r="AP9">
            <v>37415656</v>
          </cell>
          <cell r="AQ9">
            <v>42778381</v>
          </cell>
          <cell r="AR9">
            <v>15257478</v>
          </cell>
          <cell r="AS9">
            <v>38338882</v>
          </cell>
          <cell r="AT9">
            <v>14450831</v>
          </cell>
          <cell r="AU9">
            <v>13420552</v>
          </cell>
          <cell r="AV9">
            <v>4141821</v>
          </cell>
          <cell r="AW9">
            <v>18569328</v>
          </cell>
          <cell r="AX9">
            <v>27847309</v>
          </cell>
          <cell r="AY9">
            <v>106093421</v>
          </cell>
          <cell r="AZ9">
            <v>24643942</v>
          </cell>
          <cell r="BA9">
            <v>46245721</v>
          </cell>
          <cell r="BB9">
            <v>9174456</v>
          </cell>
          <cell r="BC9">
            <v>1029708</v>
          </cell>
          <cell r="BD9">
            <v>17347360</v>
          </cell>
          <cell r="BE9">
            <v>7652234</v>
          </cell>
          <cell r="BF9">
            <v>59113396</v>
          </cell>
          <cell r="BG9">
            <v>25674984</v>
          </cell>
          <cell r="BH9">
            <v>10252394</v>
          </cell>
          <cell r="BI9">
            <v>8017337</v>
          </cell>
          <cell r="BJ9">
            <v>8062103</v>
          </cell>
          <cell r="BK9">
            <v>3419824</v>
          </cell>
          <cell r="BL9">
            <v>3686754</v>
          </cell>
          <cell r="BM9">
            <v>414163197</v>
          </cell>
          <cell r="BN9">
            <v>88501239</v>
          </cell>
          <cell r="BO9">
            <v>90420800</v>
          </cell>
          <cell r="BP9">
            <v>196047545</v>
          </cell>
          <cell r="BQ9">
            <v>29640345</v>
          </cell>
          <cell r="BR9">
            <v>9553268</v>
          </cell>
          <cell r="BS9">
            <v>379663521</v>
          </cell>
          <cell r="BT9">
            <v>339926297</v>
          </cell>
          <cell r="BU9">
            <v>38193244</v>
          </cell>
          <cell r="BV9">
            <v>1543979</v>
          </cell>
          <cell r="BW9">
            <v>177085260</v>
          </cell>
          <cell r="BX9">
            <v>564871738</v>
          </cell>
          <cell r="BY9">
            <v>77610517</v>
          </cell>
          <cell r="BZ9">
            <v>62861362</v>
          </cell>
          <cell r="CA9">
            <v>14749155</v>
          </cell>
          <cell r="CB9">
            <v>11457545</v>
          </cell>
          <cell r="CC9">
            <v>87904159</v>
          </cell>
          <cell r="CD9">
            <v>55867665</v>
          </cell>
          <cell r="CE9">
            <v>12280118</v>
          </cell>
          <cell r="CF9">
            <v>19756377</v>
          </cell>
          <cell r="CG9">
            <v>38726753</v>
          </cell>
          <cell r="CH9">
            <v>18824626</v>
          </cell>
          <cell r="CI9">
            <v>19902127</v>
          </cell>
          <cell r="CJ9">
            <v>118005867</v>
          </cell>
          <cell r="CK9">
            <v>47547777</v>
          </cell>
          <cell r="CL9">
            <v>70458090</v>
          </cell>
          <cell r="CM9">
            <v>47742103</v>
          </cell>
          <cell r="CN9">
            <v>24243675</v>
          </cell>
          <cell r="CO9">
            <v>22990396</v>
          </cell>
          <cell r="CP9">
            <v>508032</v>
          </cell>
        </row>
        <row r="10">
          <cell r="A10" t="str">
            <v>Cash</v>
          </cell>
          <cell r="B10">
            <v>557577994</v>
          </cell>
          <cell r="C10">
            <v>9434068</v>
          </cell>
          <cell r="D10">
            <v>6300456</v>
          </cell>
          <cell r="E10">
            <v>708440</v>
          </cell>
          <cell r="F10">
            <v>2425173</v>
          </cell>
          <cell r="G10">
            <v>9931588</v>
          </cell>
          <cell r="H10">
            <v>1100945</v>
          </cell>
          <cell r="I10">
            <v>65338250</v>
          </cell>
          <cell r="J10">
            <v>24796560</v>
          </cell>
          <cell r="K10">
            <v>13871644</v>
          </cell>
          <cell r="L10">
            <v>26670047</v>
          </cell>
          <cell r="M10">
            <v>58114116</v>
          </cell>
          <cell r="N10">
            <v>5238131</v>
          </cell>
          <cell r="O10">
            <v>1687029</v>
          </cell>
          <cell r="P10">
            <v>823609</v>
          </cell>
          <cell r="Q10">
            <v>857371</v>
          </cell>
          <cell r="R10">
            <v>320637</v>
          </cell>
          <cell r="S10">
            <v>1874857</v>
          </cell>
          <cell r="T10">
            <v>1010049</v>
          </cell>
          <cell r="U10">
            <v>2227079</v>
          </cell>
          <cell r="V10">
            <v>587185</v>
          </cell>
          <cell r="W10">
            <v>3273610</v>
          </cell>
          <cell r="X10">
            <v>2874865</v>
          </cell>
          <cell r="Y10">
            <v>1619920</v>
          </cell>
          <cell r="Z10">
            <v>2262424</v>
          </cell>
          <cell r="AA10">
            <v>10649260</v>
          </cell>
          <cell r="AB10">
            <v>7341610</v>
          </cell>
          <cell r="AC10">
            <v>4290726</v>
          </cell>
          <cell r="AD10">
            <v>2627671</v>
          </cell>
          <cell r="AE10">
            <v>3339174</v>
          </cell>
          <cell r="AF10">
            <v>1537963</v>
          </cell>
          <cell r="AG10">
            <v>3670943</v>
          </cell>
          <cell r="AH10">
            <v>47559125</v>
          </cell>
          <cell r="AI10">
            <v>26300684</v>
          </cell>
          <cell r="AJ10">
            <v>20914825</v>
          </cell>
          <cell r="AK10">
            <v>343617</v>
          </cell>
          <cell r="AL10">
            <v>51394015</v>
          </cell>
          <cell r="AM10">
            <v>19613966</v>
          </cell>
          <cell r="AN10">
            <v>1785514</v>
          </cell>
          <cell r="AO10">
            <v>1305901</v>
          </cell>
          <cell r="AP10">
            <v>4053264</v>
          </cell>
          <cell r="AQ10">
            <v>5789032</v>
          </cell>
          <cell r="AR10">
            <v>3358099</v>
          </cell>
          <cell r="AS10">
            <v>4025907</v>
          </cell>
          <cell r="AT10">
            <v>2150636</v>
          </cell>
          <cell r="AU10">
            <v>1434462</v>
          </cell>
          <cell r="AV10">
            <v>317698</v>
          </cell>
          <cell r="AW10">
            <v>2758526</v>
          </cell>
          <cell r="AX10">
            <v>4801011</v>
          </cell>
          <cell r="AY10">
            <v>11677672</v>
          </cell>
          <cell r="AZ10">
            <v>1522070</v>
          </cell>
          <cell r="BA10">
            <v>5919496</v>
          </cell>
          <cell r="BB10">
            <v>685944</v>
          </cell>
          <cell r="BC10">
            <v>87685</v>
          </cell>
          <cell r="BD10">
            <v>2325440</v>
          </cell>
          <cell r="BE10">
            <v>1137036</v>
          </cell>
          <cell r="BF10">
            <v>10233373</v>
          </cell>
          <cell r="BG10">
            <v>3369014</v>
          </cell>
          <cell r="BH10">
            <v>2619012</v>
          </cell>
          <cell r="BI10">
            <v>934329</v>
          </cell>
          <cell r="BJ10">
            <v>1191855</v>
          </cell>
          <cell r="BK10">
            <v>1045840</v>
          </cell>
          <cell r="BL10">
            <v>1073323</v>
          </cell>
          <cell r="BM10">
            <v>92640024</v>
          </cell>
          <cell r="BN10">
            <v>6629947</v>
          </cell>
          <cell r="BO10">
            <v>7426100</v>
          </cell>
          <cell r="BP10">
            <v>69744036</v>
          </cell>
          <cell r="BQ10">
            <v>8568303</v>
          </cell>
          <cell r="BR10">
            <v>271637</v>
          </cell>
          <cell r="BS10">
            <v>36435339</v>
          </cell>
          <cell r="BT10">
            <v>32281226</v>
          </cell>
          <cell r="BU10">
            <v>3882218</v>
          </cell>
          <cell r="BV10">
            <v>271895</v>
          </cell>
          <cell r="BW10">
            <v>49507008</v>
          </cell>
          <cell r="BX10">
            <v>40224935</v>
          </cell>
          <cell r="BY10">
            <v>16003324</v>
          </cell>
          <cell r="BZ10">
            <v>14334766</v>
          </cell>
          <cell r="CA10">
            <v>1668558</v>
          </cell>
          <cell r="CB10">
            <v>2934131</v>
          </cell>
          <cell r="CC10">
            <v>23069249</v>
          </cell>
          <cell r="CD10">
            <v>17444198</v>
          </cell>
          <cell r="CE10">
            <v>2687093</v>
          </cell>
          <cell r="CF10">
            <v>2937958</v>
          </cell>
          <cell r="CG10">
            <v>8099058</v>
          </cell>
          <cell r="CH10">
            <v>5327804</v>
          </cell>
          <cell r="CI10">
            <v>2771254</v>
          </cell>
          <cell r="CJ10">
            <v>14670997</v>
          </cell>
          <cell r="CK10">
            <v>2967221</v>
          </cell>
          <cell r="CL10">
            <v>11703776</v>
          </cell>
          <cell r="CM10">
            <v>9210777</v>
          </cell>
          <cell r="CN10">
            <v>5236161</v>
          </cell>
          <cell r="CO10">
            <v>3773528</v>
          </cell>
          <cell r="CP10">
            <v>201088</v>
          </cell>
        </row>
        <row r="20">
          <cell r="A20" t="str">
            <v>Depreciable assets</v>
          </cell>
          <cell r="B20">
            <v>1835693440</v>
          </cell>
          <cell r="C20">
            <v>82707451</v>
          </cell>
          <cell r="D20">
            <v>61539306</v>
          </cell>
          <cell r="E20">
            <v>7908697</v>
          </cell>
          <cell r="F20">
            <v>13259448</v>
          </cell>
          <cell r="G20">
            <v>42083019</v>
          </cell>
          <cell r="H20">
            <v>2767917</v>
          </cell>
          <cell r="I20">
            <v>193712371</v>
          </cell>
          <cell r="J20">
            <v>38143514</v>
          </cell>
          <cell r="K20">
            <v>56325036</v>
          </cell>
          <cell r="L20">
            <v>99243822</v>
          </cell>
          <cell r="M20">
            <v>328837309</v>
          </cell>
          <cell r="N20">
            <v>48787153</v>
          </cell>
          <cell r="O20">
            <v>8996668</v>
          </cell>
          <cell r="P20">
            <v>4421158</v>
          </cell>
          <cell r="Q20">
            <v>2235217</v>
          </cell>
          <cell r="R20">
            <v>1147624</v>
          </cell>
          <cell r="S20">
            <v>18105655</v>
          </cell>
          <cell r="T20">
            <v>12675413</v>
          </cell>
          <cell r="U20">
            <v>16685357</v>
          </cell>
          <cell r="V20">
            <v>3824055</v>
          </cell>
          <cell r="W20">
            <v>13980522</v>
          </cell>
          <cell r="X20">
            <v>26434811</v>
          </cell>
          <cell r="Y20">
            <v>18940811</v>
          </cell>
          <cell r="Z20">
            <v>15065751</v>
          </cell>
          <cell r="AA20">
            <v>59665555</v>
          </cell>
          <cell r="AB20">
            <v>22604873</v>
          </cell>
          <cell r="AC20">
            <v>8651147</v>
          </cell>
          <cell r="AD20">
            <v>8139985</v>
          </cell>
          <cell r="AE20">
            <v>13957357</v>
          </cell>
          <cell r="AF20">
            <v>8730814</v>
          </cell>
          <cell r="AG20">
            <v>15787383</v>
          </cell>
          <cell r="AH20">
            <v>131709541</v>
          </cell>
          <cell r="AI20">
            <v>72013658</v>
          </cell>
          <cell r="AJ20">
            <v>59332835</v>
          </cell>
          <cell r="AK20">
            <v>363049</v>
          </cell>
          <cell r="AL20">
            <v>168341497</v>
          </cell>
          <cell r="AM20">
            <v>40442203</v>
          </cell>
          <cell r="AN20">
            <v>6706405</v>
          </cell>
          <cell r="AO20">
            <v>2684033</v>
          </cell>
          <cell r="AP20">
            <v>19555389</v>
          </cell>
          <cell r="AQ20">
            <v>29745378</v>
          </cell>
          <cell r="AR20">
            <v>4443348</v>
          </cell>
          <cell r="AS20">
            <v>32752934</v>
          </cell>
          <cell r="AT20">
            <v>5135723</v>
          </cell>
          <cell r="AU20">
            <v>7056510</v>
          </cell>
          <cell r="AV20">
            <v>2313956</v>
          </cell>
          <cell r="AW20">
            <v>7702535</v>
          </cell>
          <cell r="AX20">
            <v>9803082</v>
          </cell>
          <cell r="AY20">
            <v>114281382</v>
          </cell>
          <cell r="AZ20">
            <v>27417076</v>
          </cell>
          <cell r="BA20">
            <v>57698435</v>
          </cell>
          <cell r="BB20">
            <v>6924242</v>
          </cell>
          <cell r="BC20">
            <v>701900</v>
          </cell>
          <cell r="BD20">
            <v>15354519</v>
          </cell>
          <cell r="BE20">
            <v>6185211</v>
          </cell>
          <cell r="BF20">
            <v>31690910</v>
          </cell>
          <cell r="BG20">
            <v>10011162</v>
          </cell>
          <cell r="BH20">
            <v>9173136</v>
          </cell>
          <cell r="BI20">
            <v>3218731</v>
          </cell>
          <cell r="BJ20">
            <v>6687321</v>
          </cell>
          <cell r="BK20">
            <v>1256428</v>
          </cell>
          <cell r="BL20">
            <v>1344133</v>
          </cell>
          <cell r="BM20">
            <v>27323199</v>
          </cell>
          <cell r="BN20">
            <v>2323543</v>
          </cell>
          <cell r="BO20">
            <v>4582891</v>
          </cell>
          <cell r="BP20">
            <v>13158843</v>
          </cell>
          <cell r="BQ20">
            <v>7222723</v>
          </cell>
          <cell r="BR20">
            <v>35199</v>
          </cell>
          <cell r="BS20">
            <v>268147432</v>
          </cell>
          <cell r="BT20">
            <v>216958149</v>
          </cell>
          <cell r="BU20">
            <v>51011708</v>
          </cell>
          <cell r="BV20">
            <v>177575</v>
          </cell>
          <cell r="BW20">
            <v>79222362</v>
          </cell>
          <cell r="BX20">
            <v>16382709</v>
          </cell>
          <cell r="BY20">
            <v>56530151</v>
          </cell>
          <cell r="BZ20">
            <v>40835954</v>
          </cell>
          <cell r="CA20">
            <v>15694197</v>
          </cell>
          <cell r="CB20">
            <v>7412894</v>
          </cell>
          <cell r="CC20">
            <v>84462339</v>
          </cell>
          <cell r="CD20">
            <v>61027325</v>
          </cell>
          <cell r="CE20">
            <v>8957754</v>
          </cell>
          <cell r="CF20">
            <v>14477260</v>
          </cell>
          <cell r="CG20">
            <v>34375417</v>
          </cell>
          <cell r="CH20">
            <v>8667278</v>
          </cell>
          <cell r="CI20">
            <v>25708139</v>
          </cell>
          <cell r="CJ20">
            <v>118414989</v>
          </cell>
          <cell r="CK20">
            <v>42630022</v>
          </cell>
          <cell r="CL20">
            <v>75784967</v>
          </cell>
          <cell r="CM20">
            <v>47290549</v>
          </cell>
          <cell r="CN20">
            <v>23879465</v>
          </cell>
          <cell r="CO20">
            <v>23318617</v>
          </cell>
          <cell r="CP20">
            <v>92467</v>
          </cell>
        </row>
        <row r="28">
          <cell r="A28" t="str">
            <v>Total liabilities</v>
          </cell>
          <cell r="B28">
            <v>3990973368</v>
          </cell>
          <cell r="C28">
            <v>92007512</v>
          </cell>
          <cell r="D28">
            <v>70238902</v>
          </cell>
          <cell r="E28">
            <v>6609751</v>
          </cell>
          <cell r="F28">
            <v>15158858</v>
          </cell>
          <cell r="G28">
            <v>68228188</v>
          </cell>
          <cell r="H28">
            <v>5404212</v>
          </cell>
          <cell r="I28">
            <v>393681788</v>
          </cell>
          <cell r="J28">
            <v>150513911</v>
          </cell>
          <cell r="K28">
            <v>105891007</v>
          </cell>
          <cell r="L28">
            <v>137276870</v>
          </cell>
          <cell r="M28">
            <v>468584298</v>
          </cell>
          <cell r="N28">
            <v>62119436</v>
          </cell>
          <cell r="O28">
            <v>13996898</v>
          </cell>
          <cell r="P28">
            <v>7240449</v>
          </cell>
          <cell r="Q28">
            <v>7929550</v>
          </cell>
          <cell r="R28">
            <v>2930593</v>
          </cell>
          <cell r="S28">
            <v>21709050</v>
          </cell>
          <cell r="T28">
            <v>13262163</v>
          </cell>
          <cell r="U28">
            <v>13720877</v>
          </cell>
          <cell r="V28">
            <v>6262958</v>
          </cell>
          <cell r="W28">
            <v>27765264</v>
          </cell>
          <cell r="X28">
            <v>29679627</v>
          </cell>
          <cell r="Y28">
            <v>17217662</v>
          </cell>
          <cell r="Z28">
            <v>24513382</v>
          </cell>
          <cell r="AA28">
            <v>70326945</v>
          </cell>
          <cell r="AB28">
            <v>38745913</v>
          </cell>
          <cell r="AC28">
            <v>22341191</v>
          </cell>
          <cell r="AD28">
            <v>21866519</v>
          </cell>
          <cell r="AE28">
            <v>24846108</v>
          </cell>
          <cell r="AF28">
            <v>11411234</v>
          </cell>
          <cell r="AG28">
            <v>30698479</v>
          </cell>
          <cell r="AH28">
            <v>450868536</v>
          </cell>
          <cell r="AI28">
            <v>264077286</v>
          </cell>
          <cell r="AJ28">
            <v>185848245</v>
          </cell>
          <cell r="AK28">
            <v>943006</v>
          </cell>
          <cell r="AL28">
            <v>429761357</v>
          </cell>
          <cell r="AM28">
            <v>195000748</v>
          </cell>
          <cell r="AN28">
            <v>13912438</v>
          </cell>
          <cell r="AO28">
            <v>8627933</v>
          </cell>
          <cell r="AP28">
            <v>37415656</v>
          </cell>
          <cell r="AQ28">
            <v>42778381</v>
          </cell>
          <cell r="AR28">
            <v>15257478</v>
          </cell>
          <cell r="AS28">
            <v>38338882</v>
          </cell>
          <cell r="AT28">
            <v>14450831</v>
          </cell>
          <cell r="AU28">
            <v>13420552</v>
          </cell>
          <cell r="AV28">
            <v>4141821</v>
          </cell>
          <cell r="AW28">
            <v>18569328</v>
          </cell>
          <cell r="AX28">
            <v>27847309</v>
          </cell>
          <cell r="AY28">
            <v>106093421</v>
          </cell>
          <cell r="AZ28">
            <v>24643942</v>
          </cell>
          <cell r="BA28">
            <v>46245721</v>
          </cell>
          <cell r="BB28">
            <v>9174456</v>
          </cell>
          <cell r="BC28">
            <v>1029708</v>
          </cell>
          <cell r="BD28">
            <v>17347360</v>
          </cell>
          <cell r="BE28">
            <v>7652234</v>
          </cell>
          <cell r="BF28">
            <v>59113396</v>
          </cell>
          <cell r="BG28">
            <v>25674984</v>
          </cell>
          <cell r="BH28">
            <v>10252394</v>
          </cell>
          <cell r="BI28">
            <v>8017337</v>
          </cell>
          <cell r="BJ28">
            <v>8062103</v>
          </cell>
          <cell r="BK28">
            <v>3419824</v>
          </cell>
          <cell r="BL28">
            <v>3686754</v>
          </cell>
          <cell r="BM28">
            <v>414163197</v>
          </cell>
          <cell r="BN28">
            <v>88501239</v>
          </cell>
          <cell r="BO28">
            <v>90420800</v>
          </cell>
          <cell r="BP28">
            <v>196047545</v>
          </cell>
          <cell r="BQ28">
            <v>29640345</v>
          </cell>
          <cell r="BR28">
            <v>9553268</v>
          </cell>
          <cell r="BS28">
            <v>379663521</v>
          </cell>
          <cell r="BT28">
            <v>339926297</v>
          </cell>
          <cell r="BU28">
            <v>38193244</v>
          </cell>
          <cell r="BV28">
            <v>1543979</v>
          </cell>
          <cell r="BW28">
            <v>177085260</v>
          </cell>
          <cell r="BX28">
            <v>564871738</v>
          </cell>
          <cell r="BY28">
            <v>77610517</v>
          </cell>
          <cell r="BZ28">
            <v>62861362</v>
          </cell>
          <cell r="CA28">
            <v>14749155</v>
          </cell>
          <cell r="CB28">
            <v>11457545</v>
          </cell>
          <cell r="CC28">
            <v>87904159</v>
          </cell>
          <cell r="CD28">
            <v>55867665</v>
          </cell>
          <cell r="CE28">
            <v>12280118</v>
          </cell>
          <cell r="CF28">
            <v>19756377</v>
          </cell>
          <cell r="CG28">
            <v>38726753</v>
          </cell>
          <cell r="CH28">
            <v>18824626</v>
          </cell>
          <cell r="CI28">
            <v>19902127</v>
          </cell>
          <cell r="CJ28">
            <v>118005867</v>
          </cell>
          <cell r="CK28">
            <v>47547777</v>
          </cell>
          <cell r="CL28">
            <v>70458090</v>
          </cell>
          <cell r="CM28">
            <v>47742103</v>
          </cell>
          <cell r="CN28">
            <v>24243675</v>
          </cell>
          <cell r="CO28">
            <v>22990396</v>
          </cell>
          <cell r="CP28">
            <v>508032</v>
          </cell>
        </row>
        <row r="29">
          <cell r="A29" t="str">
            <v>Accounts payable</v>
          </cell>
          <cell r="B29">
            <v>462587262</v>
          </cell>
          <cell r="C29">
            <v>4403884</v>
          </cell>
          <cell r="D29">
            <v>3103673</v>
          </cell>
          <cell r="E29">
            <v>83697</v>
          </cell>
          <cell r="F29">
            <v>1216513</v>
          </cell>
          <cell r="G29">
            <v>5583216</v>
          </cell>
          <cell r="H29">
            <v>793040</v>
          </cell>
          <cell r="I29">
            <v>78689619</v>
          </cell>
          <cell r="J29">
            <v>39774634</v>
          </cell>
          <cell r="K29">
            <v>13131084</v>
          </cell>
          <cell r="L29">
            <v>25783901</v>
          </cell>
          <cell r="M29">
            <v>54565395</v>
          </cell>
          <cell r="N29">
            <v>9037213</v>
          </cell>
          <cell r="O29">
            <v>1132259</v>
          </cell>
          <cell r="P29">
            <v>1137733</v>
          </cell>
          <cell r="Q29">
            <v>1286544</v>
          </cell>
          <cell r="R29">
            <v>418378</v>
          </cell>
          <cell r="S29">
            <v>1611495</v>
          </cell>
          <cell r="T29">
            <v>1670933</v>
          </cell>
          <cell r="U29">
            <v>2075510</v>
          </cell>
          <cell r="V29">
            <v>587797</v>
          </cell>
          <cell r="W29">
            <v>2910766</v>
          </cell>
          <cell r="X29">
            <v>3478882</v>
          </cell>
          <cell r="Y29">
            <v>1739652</v>
          </cell>
          <cell r="Z29">
            <v>3582215</v>
          </cell>
          <cell r="AA29">
            <v>7372220</v>
          </cell>
          <cell r="AB29">
            <v>3609870</v>
          </cell>
          <cell r="AC29">
            <v>2720183</v>
          </cell>
          <cell r="AD29">
            <v>2174546</v>
          </cell>
          <cell r="AE29">
            <v>3176341</v>
          </cell>
          <cell r="AF29">
            <v>1512233</v>
          </cell>
          <cell r="AG29">
            <v>3330626</v>
          </cell>
          <cell r="AH29">
            <v>94753226</v>
          </cell>
          <cell r="AI29">
            <v>52278962</v>
          </cell>
          <cell r="AJ29">
            <v>42312630</v>
          </cell>
          <cell r="AK29">
            <v>161633</v>
          </cell>
          <cell r="AL29">
            <v>46618639</v>
          </cell>
          <cell r="AM29">
            <v>12540032</v>
          </cell>
          <cell r="AN29">
            <v>2021874</v>
          </cell>
          <cell r="AO29">
            <v>3072928</v>
          </cell>
          <cell r="AP29">
            <v>4927572</v>
          </cell>
          <cell r="AQ29">
            <v>5517496</v>
          </cell>
          <cell r="AR29">
            <v>3606905</v>
          </cell>
          <cell r="AS29">
            <v>3714640</v>
          </cell>
          <cell r="AT29">
            <v>2387105</v>
          </cell>
          <cell r="AU29">
            <v>2106368</v>
          </cell>
          <cell r="AV29">
            <v>510609</v>
          </cell>
          <cell r="AW29">
            <v>2642642</v>
          </cell>
          <cell r="AX29">
            <v>3570468</v>
          </cell>
          <cell r="AY29">
            <v>9268496</v>
          </cell>
          <cell r="AZ29">
            <v>1265603</v>
          </cell>
          <cell r="BA29">
            <v>3809178</v>
          </cell>
          <cell r="BB29">
            <v>248513</v>
          </cell>
          <cell r="BC29">
            <v>127985</v>
          </cell>
          <cell r="BD29">
            <v>2646298</v>
          </cell>
          <cell r="BE29">
            <v>1170918</v>
          </cell>
          <cell r="BF29">
            <v>4403394</v>
          </cell>
          <cell r="BG29">
            <v>1367912</v>
          </cell>
          <cell r="BH29">
            <v>380057</v>
          </cell>
          <cell r="BI29">
            <v>109868</v>
          </cell>
          <cell r="BJ29">
            <v>1322520</v>
          </cell>
          <cell r="BK29">
            <v>433852</v>
          </cell>
          <cell r="BL29">
            <v>789185</v>
          </cell>
          <cell r="BM29">
            <v>109253635</v>
          </cell>
          <cell r="BN29" t="str">
            <v>d</v>
          </cell>
          <cell r="BO29">
            <v>6626280</v>
          </cell>
          <cell r="BP29">
            <v>96709261</v>
          </cell>
          <cell r="BQ29">
            <v>5067164</v>
          </cell>
          <cell r="BR29" t="str">
            <v>d</v>
          </cell>
          <cell r="BS29">
            <v>8219903</v>
          </cell>
          <cell r="BT29">
            <v>6260299</v>
          </cell>
          <cell r="BU29">
            <v>1919079</v>
          </cell>
          <cell r="BV29">
            <v>40525</v>
          </cell>
          <cell r="BW29">
            <v>17201406</v>
          </cell>
          <cell r="BX29">
            <v>5302320</v>
          </cell>
          <cell r="BY29">
            <v>6617335</v>
          </cell>
          <cell r="BZ29">
            <v>4942381</v>
          </cell>
          <cell r="CA29">
            <v>1674954</v>
          </cell>
          <cell r="CB29">
            <v>652900</v>
          </cell>
          <cell r="CC29">
            <v>5524385</v>
          </cell>
          <cell r="CD29">
            <v>2382107</v>
          </cell>
          <cell r="CE29">
            <v>796308</v>
          </cell>
          <cell r="CF29">
            <v>2345970</v>
          </cell>
          <cell r="CG29">
            <v>1414204</v>
          </cell>
          <cell r="CH29">
            <v>512399</v>
          </cell>
          <cell r="CI29">
            <v>901804</v>
          </cell>
          <cell r="CJ29">
            <v>5493446</v>
          </cell>
          <cell r="CK29">
            <v>514698</v>
          </cell>
          <cell r="CL29">
            <v>4978749</v>
          </cell>
          <cell r="CM29">
            <v>3828821</v>
          </cell>
          <cell r="CN29">
            <v>2508581</v>
          </cell>
          <cell r="CO29">
            <v>1303724</v>
          </cell>
          <cell r="CP29">
            <v>16516</v>
          </cell>
        </row>
        <row r="35">
          <cell r="A35" t="str">
            <v>Net worth, total</v>
          </cell>
          <cell r="B35">
            <v>1308880550</v>
          </cell>
          <cell r="C35">
            <v>35267277</v>
          </cell>
          <cell r="D35">
            <v>25554685</v>
          </cell>
          <cell r="E35">
            <v>3114551</v>
          </cell>
          <cell r="F35">
            <v>6598041</v>
          </cell>
          <cell r="G35">
            <v>37568601</v>
          </cell>
          <cell r="H35">
            <v>2793915</v>
          </cell>
          <cell r="I35">
            <v>128934419</v>
          </cell>
          <cell r="J35">
            <v>41117330</v>
          </cell>
          <cell r="K35">
            <v>36246723</v>
          </cell>
          <cell r="L35">
            <v>51570365</v>
          </cell>
          <cell r="M35">
            <v>234147996</v>
          </cell>
          <cell r="N35">
            <v>28947782</v>
          </cell>
          <cell r="O35">
            <v>6563509</v>
          </cell>
          <cell r="P35">
            <v>3844951</v>
          </cell>
          <cell r="Q35">
            <v>3387957</v>
          </cell>
          <cell r="R35">
            <v>1357675</v>
          </cell>
          <cell r="S35">
            <v>11750856</v>
          </cell>
          <cell r="T35">
            <v>5512634</v>
          </cell>
          <cell r="U35">
            <v>6276621</v>
          </cell>
          <cell r="V35">
            <v>3317133</v>
          </cell>
          <cell r="W35">
            <v>14369420</v>
          </cell>
          <cell r="X35">
            <v>14265023</v>
          </cell>
          <cell r="Y35">
            <v>7979074</v>
          </cell>
          <cell r="Z35">
            <v>11346130</v>
          </cell>
          <cell r="AA35">
            <v>38638117</v>
          </cell>
          <cell r="AB35">
            <v>20718411</v>
          </cell>
          <cell r="AC35">
            <v>12675357</v>
          </cell>
          <cell r="AD35">
            <v>11075312</v>
          </cell>
          <cell r="AE35">
            <v>10437094</v>
          </cell>
          <cell r="AF35">
            <v>5625498</v>
          </cell>
          <cell r="AG35">
            <v>16059441</v>
          </cell>
          <cell r="AH35">
            <v>178406028</v>
          </cell>
          <cell r="AI35">
            <v>108941636</v>
          </cell>
          <cell r="AJ35">
            <v>68991169</v>
          </cell>
          <cell r="AK35">
            <v>473224</v>
          </cell>
          <cell r="AL35">
            <v>145276179</v>
          </cell>
          <cell r="AM35">
            <v>43106232</v>
          </cell>
          <cell r="AN35">
            <v>4727578</v>
          </cell>
          <cell r="AO35">
            <v>2663834</v>
          </cell>
          <cell r="AP35">
            <v>18923672</v>
          </cell>
          <cell r="AQ35">
            <v>18708164</v>
          </cell>
          <cell r="AR35">
            <v>6349494</v>
          </cell>
          <cell r="AS35">
            <v>15775246</v>
          </cell>
          <cell r="AT35">
            <v>6423274</v>
          </cell>
          <cell r="AU35">
            <v>4908005</v>
          </cell>
          <cell r="AV35">
            <v>1943576</v>
          </cell>
          <cell r="AW35">
            <v>6144704</v>
          </cell>
          <cell r="AX35">
            <v>15602401</v>
          </cell>
          <cell r="AY35">
            <v>37746519</v>
          </cell>
          <cell r="AZ35">
            <v>11280793</v>
          </cell>
          <cell r="BA35">
            <v>15015183</v>
          </cell>
          <cell r="BB35">
            <v>1946150</v>
          </cell>
          <cell r="BC35">
            <v>386742</v>
          </cell>
          <cell r="BD35">
            <v>6046162</v>
          </cell>
          <cell r="BE35">
            <v>3071489</v>
          </cell>
          <cell r="BF35">
            <v>18866649</v>
          </cell>
          <cell r="BG35">
            <v>8012773</v>
          </cell>
          <cell r="BH35">
            <v>2362112</v>
          </cell>
          <cell r="BI35">
            <v>3728275</v>
          </cell>
          <cell r="BJ35">
            <v>1816153</v>
          </cell>
          <cell r="BK35">
            <v>1360355</v>
          </cell>
          <cell r="BL35">
            <v>1586981</v>
          </cell>
          <cell r="BM35">
            <v>85659491</v>
          </cell>
          <cell r="BN35">
            <v>11505517</v>
          </cell>
          <cell r="BO35">
            <v>17689549</v>
          </cell>
          <cell r="BP35">
            <v>40062011</v>
          </cell>
          <cell r="BQ35">
            <v>8383350</v>
          </cell>
          <cell r="BR35">
            <v>8019065</v>
          </cell>
          <cell r="BS35">
            <v>116149265</v>
          </cell>
          <cell r="BT35">
            <v>102957566</v>
          </cell>
          <cell r="BU35">
            <v>12303721</v>
          </cell>
          <cell r="BV35">
            <v>887977</v>
          </cell>
          <cell r="BW35">
            <v>59530445</v>
          </cell>
          <cell r="BX35">
            <v>126097196</v>
          </cell>
          <cell r="BY35">
            <v>24103168</v>
          </cell>
          <cell r="BZ35">
            <v>19656090</v>
          </cell>
          <cell r="CA35">
            <v>4447077</v>
          </cell>
          <cell r="CB35">
            <v>3860784</v>
          </cell>
          <cell r="CC35">
            <v>23573787</v>
          </cell>
          <cell r="CD35">
            <v>17469506</v>
          </cell>
          <cell r="CE35">
            <v>2794643</v>
          </cell>
          <cell r="CF35">
            <v>3309639</v>
          </cell>
          <cell r="CG35">
            <v>7464645</v>
          </cell>
          <cell r="CH35">
            <v>6088075</v>
          </cell>
          <cell r="CI35">
            <v>1376570</v>
          </cell>
          <cell r="CJ35">
            <v>29923532</v>
          </cell>
          <cell r="CK35">
            <v>10905004</v>
          </cell>
          <cell r="CL35">
            <v>19018529</v>
          </cell>
          <cell r="CM35">
            <v>13510654</v>
          </cell>
          <cell r="CN35">
            <v>5989054</v>
          </cell>
          <cell r="CO35">
            <v>7251664</v>
          </cell>
          <cell r="CP35">
            <v>269936</v>
          </cell>
        </row>
        <row r="40">
          <cell r="A40" t="str">
            <v>Income from trade or business:</v>
          </cell>
          <cell r="B40">
            <v>7379538361</v>
          </cell>
          <cell r="C40">
            <v>131747428</v>
          </cell>
          <cell r="D40">
            <v>90882831</v>
          </cell>
          <cell r="E40">
            <v>11199917</v>
          </cell>
          <cell r="F40">
            <v>29664680</v>
          </cell>
          <cell r="G40">
            <v>61121915</v>
          </cell>
          <cell r="H40">
            <v>9607858</v>
          </cell>
          <cell r="I40">
            <v>987254400</v>
          </cell>
          <cell r="J40">
            <v>368168032</v>
          </cell>
          <cell r="K40">
            <v>149205362</v>
          </cell>
          <cell r="L40">
            <v>469881006</v>
          </cell>
          <cell r="M40">
            <v>900429136</v>
          </cell>
          <cell r="N40">
            <v>157814421</v>
          </cell>
          <cell r="O40">
            <v>14195231</v>
          </cell>
          <cell r="P40">
            <v>15375806</v>
          </cell>
          <cell r="Q40">
            <v>18576310</v>
          </cell>
          <cell r="R40">
            <v>4697448</v>
          </cell>
          <cell r="S40">
            <v>42777111</v>
          </cell>
          <cell r="T40">
            <v>28394511</v>
          </cell>
          <cell r="U40">
            <v>32976972</v>
          </cell>
          <cell r="V40">
            <v>9759852</v>
          </cell>
          <cell r="W40">
            <v>43495205</v>
          </cell>
          <cell r="X40">
            <v>60580545</v>
          </cell>
          <cell r="Y40">
            <v>28898192</v>
          </cell>
          <cell r="Z40">
            <v>50746889</v>
          </cell>
          <cell r="AA40">
            <v>128982811</v>
          </cell>
          <cell r="AB40">
            <v>62097317</v>
          </cell>
          <cell r="AC40">
            <v>38082334</v>
          </cell>
          <cell r="AD40">
            <v>28134498</v>
          </cell>
          <cell r="AE40">
            <v>48068679</v>
          </cell>
          <cell r="AF40">
            <v>29070177</v>
          </cell>
          <cell r="AG40">
            <v>57704825</v>
          </cell>
          <cell r="AH40">
            <v>1481367199</v>
          </cell>
          <cell r="AI40">
            <v>676560467</v>
          </cell>
          <cell r="AJ40">
            <v>802479111</v>
          </cell>
          <cell r="AK40">
            <v>2327621</v>
          </cell>
          <cell r="AL40">
            <v>1509469918</v>
          </cell>
          <cell r="AM40">
            <v>667881457</v>
          </cell>
          <cell r="AN40">
            <v>39058333</v>
          </cell>
          <cell r="AO40">
            <v>29192665</v>
          </cell>
          <cell r="AP40">
            <v>86092487</v>
          </cell>
          <cell r="AQ40">
            <v>170345232</v>
          </cell>
          <cell r="AR40">
            <v>65094880</v>
          </cell>
          <cell r="AS40">
            <v>240433438</v>
          </cell>
          <cell r="AT40">
            <v>33675795</v>
          </cell>
          <cell r="AU40">
            <v>42801976</v>
          </cell>
          <cell r="AV40">
            <v>12655657</v>
          </cell>
          <cell r="AW40">
            <v>52042425</v>
          </cell>
          <cell r="AX40">
            <v>70195572</v>
          </cell>
          <cell r="AY40">
            <v>252226802</v>
          </cell>
          <cell r="AZ40" t="str">
            <v>d</v>
          </cell>
          <cell r="BA40" t="str">
            <v>d</v>
          </cell>
          <cell r="BB40" t="str">
            <v>d</v>
          </cell>
          <cell r="BC40" t="str">
            <v>d</v>
          </cell>
          <cell r="BD40">
            <v>54682601</v>
          </cell>
          <cell r="BE40" t="str">
            <v>d</v>
          </cell>
          <cell r="BF40">
            <v>92466695</v>
          </cell>
          <cell r="BG40" t="str">
            <v>d</v>
          </cell>
          <cell r="BH40" t="str">
            <v>d</v>
          </cell>
          <cell r="BI40">
            <v>4392874</v>
          </cell>
          <cell r="BJ40">
            <v>24065047</v>
          </cell>
          <cell r="BK40" t="str">
            <v>d</v>
          </cell>
          <cell r="BL40" t="str">
            <v>d</v>
          </cell>
          <cell r="BM40">
            <v>137650195</v>
          </cell>
          <cell r="BN40">
            <v>4845601</v>
          </cell>
          <cell r="BO40">
            <v>29744593</v>
          </cell>
          <cell r="BP40" t="str">
            <v>d</v>
          </cell>
          <cell r="BQ40">
            <v>46597095</v>
          </cell>
          <cell r="BR40" t="str">
            <v>d</v>
          </cell>
          <cell r="BS40">
            <v>128260202</v>
          </cell>
          <cell r="BT40" t="str">
            <v>d</v>
          </cell>
          <cell r="BU40" t="str">
            <v>d</v>
          </cell>
          <cell r="BV40" t="str">
            <v>d</v>
          </cell>
          <cell r="BW40">
            <v>558228538</v>
          </cell>
          <cell r="BX40">
            <v>33291392</v>
          </cell>
          <cell r="BY40">
            <v>261580992</v>
          </cell>
          <cell r="BZ40">
            <v>232499358</v>
          </cell>
          <cell r="CA40">
            <v>29081634</v>
          </cell>
          <cell r="CB40">
            <v>26978732</v>
          </cell>
          <cell r="CC40">
            <v>337509104</v>
          </cell>
          <cell r="CD40" t="str">
            <v>d</v>
          </cell>
          <cell r="CE40" t="str">
            <v>d</v>
          </cell>
          <cell r="CF40" t="str">
            <v>d</v>
          </cell>
          <cell r="CG40">
            <v>72211945</v>
          </cell>
          <cell r="CH40">
            <v>43275142</v>
          </cell>
          <cell r="CI40">
            <v>28936803</v>
          </cell>
          <cell r="CJ40">
            <v>254047557</v>
          </cell>
          <cell r="CK40" t="str">
            <v>d</v>
          </cell>
          <cell r="CL40" t="str">
            <v>d</v>
          </cell>
          <cell r="CM40">
            <v>144088352</v>
          </cell>
          <cell r="CN40" t="str">
            <v>d</v>
          </cell>
          <cell r="CO40" t="str">
            <v>d</v>
          </cell>
          <cell r="CP40">
            <v>693548</v>
          </cell>
        </row>
        <row r="41">
          <cell r="A41" t="str">
            <v>Total receipts</v>
          </cell>
        </row>
        <row r="55">
          <cell r="A55" t="str">
            <v>Amortization</v>
          </cell>
          <cell r="B55">
            <v>11242153</v>
          </cell>
          <cell r="C55">
            <v>106638</v>
          </cell>
          <cell r="D55">
            <v>62311</v>
          </cell>
          <cell r="E55">
            <v>9080</v>
          </cell>
          <cell r="F55">
            <v>35248</v>
          </cell>
          <cell r="G55">
            <v>218659</v>
          </cell>
          <cell r="H55">
            <v>0</v>
          </cell>
          <cell r="I55">
            <v>353064</v>
          </cell>
          <cell r="J55">
            <v>60273</v>
          </cell>
          <cell r="K55">
            <v>83252</v>
          </cell>
          <cell r="L55">
            <v>209540</v>
          </cell>
          <cell r="M55">
            <v>1258083</v>
          </cell>
          <cell r="N55">
            <v>201762</v>
          </cell>
          <cell r="O55">
            <v>30638</v>
          </cell>
          <cell r="P55">
            <v>10835</v>
          </cell>
          <cell r="Q55">
            <v>13924</v>
          </cell>
          <cell r="R55" t="str">
            <v>0</v>
          </cell>
          <cell r="S55">
            <v>46041</v>
          </cell>
          <cell r="T55">
            <v>42056</v>
          </cell>
          <cell r="U55">
            <v>53265</v>
          </cell>
          <cell r="V55">
            <v>9015</v>
          </cell>
          <cell r="W55">
            <v>99887</v>
          </cell>
          <cell r="X55">
            <v>71624</v>
          </cell>
          <cell r="Y55">
            <v>54135</v>
          </cell>
          <cell r="Z55">
            <v>46489</v>
          </cell>
          <cell r="AA55">
            <v>127883</v>
          </cell>
          <cell r="AB55">
            <v>72962</v>
          </cell>
          <cell r="AC55">
            <v>101381</v>
          </cell>
          <cell r="AD55">
            <v>69788</v>
          </cell>
          <cell r="AE55">
            <v>49779</v>
          </cell>
          <cell r="AF55">
            <v>26929</v>
          </cell>
          <cell r="AG55">
            <v>129690</v>
          </cell>
          <cell r="AH55">
            <v>1262298</v>
          </cell>
          <cell r="AI55">
            <v>465535</v>
          </cell>
          <cell r="AJ55">
            <v>794293</v>
          </cell>
          <cell r="AK55">
            <v>2471</v>
          </cell>
          <cell r="AL55">
            <v>1363767</v>
          </cell>
          <cell r="AM55">
            <v>425954</v>
          </cell>
          <cell r="AN55">
            <v>40202</v>
          </cell>
          <cell r="AO55">
            <v>22284</v>
          </cell>
          <cell r="AP55">
            <v>31513.534622232866</v>
          </cell>
          <cell r="AQ55">
            <v>301197</v>
          </cell>
          <cell r="AR55">
            <v>137540</v>
          </cell>
          <cell r="AS55">
            <v>213952</v>
          </cell>
          <cell r="AT55">
            <v>28285</v>
          </cell>
          <cell r="AU55">
            <v>34379</v>
          </cell>
          <cell r="AV55">
            <v>3164</v>
          </cell>
          <cell r="AW55">
            <v>41731.465377767141</v>
          </cell>
          <cell r="AX55">
            <v>83565</v>
          </cell>
          <cell r="AY55">
            <v>252643</v>
          </cell>
          <cell r="AZ55" t="str">
            <v>d</v>
          </cell>
          <cell r="BA55">
            <v>106244</v>
          </cell>
          <cell r="BB55">
            <v>62507</v>
          </cell>
          <cell r="BC55" t="str">
            <v>d</v>
          </cell>
          <cell r="BD55">
            <v>38864</v>
          </cell>
          <cell r="BE55">
            <v>11573</v>
          </cell>
          <cell r="BF55">
            <v>748999</v>
          </cell>
          <cell r="BG55">
            <v>253359</v>
          </cell>
          <cell r="BH55">
            <v>202917</v>
          </cell>
          <cell r="BI55">
            <v>167852</v>
          </cell>
          <cell r="BJ55">
            <v>106363</v>
          </cell>
          <cell r="BK55">
            <v>13954</v>
          </cell>
          <cell r="BL55">
            <v>4554</v>
          </cell>
          <cell r="BM55">
            <v>875504</v>
          </cell>
          <cell r="BN55">
            <v>68130</v>
          </cell>
          <cell r="BO55">
            <v>84078</v>
          </cell>
          <cell r="BP55">
            <v>192033</v>
          </cell>
          <cell r="BQ55">
            <v>530563</v>
          </cell>
          <cell r="BR55">
            <v>700</v>
          </cell>
          <cell r="BS55">
            <v>346791</v>
          </cell>
          <cell r="BT55">
            <v>183550</v>
          </cell>
          <cell r="BU55">
            <v>159063</v>
          </cell>
          <cell r="BV55">
            <v>4177</v>
          </cell>
          <cell r="BW55">
            <v>881628</v>
          </cell>
          <cell r="BX55">
            <v>456538</v>
          </cell>
          <cell r="BY55">
            <v>362905</v>
          </cell>
          <cell r="BZ55">
            <v>303977</v>
          </cell>
          <cell r="CA55">
            <v>58928</v>
          </cell>
          <cell r="CB55">
            <v>46478</v>
          </cell>
          <cell r="CC55">
            <v>196352</v>
          </cell>
          <cell r="CD55">
            <v>0</v>
          </cell>
          <cell r="CE55">
            <v>196352</v>
          </cell>
          <cell r="CF55" t="str">
            <v>d</v>
          </cell>
          <cell r="CG55">
            <v>345543</v>
          </cell>
          <cell r="CH55">
            <v>277163</v>
          </cell>
          <cell r="CI55">
            <v>68380</v>
          </cell>
          <cell r="CJ55">
            <v>1081364</v>
          </cell>
          <cell r="CK55">
            <v>126182</v>
          </cell>
          <cell r="CL55">
            <v>955182</v>
          </cell>
          <cell r="CM55">
            <v>390242</v>
          </cell>
          <cell r="CN55" t="str">
            <v>d</v>
          </cell>
          <cell r="CO55" t="str">
            <v>d</v>
          </cell>
          <cell r="CP55" t="str">
            <v>d</v>
          </cell>
        </row>
        <row r="56">
          <cell r="A56" t="str">
            <v>Depreciation</v>
          </cell>
          <cell r="B56">
            <v>96034247</v>
          </cell>
          <cell r="C56">
            <v>4769854</v>
          </cell>
          <cell r="D56">
            <v>3376496</v>
          </cell>
          <cell r="E56">
            <v>727828</v>
          </cell>
          <cell r="F56">
            <v>665530</v>
          </cell>
          <cell r="G56">
            <v>3042003</v>
          </cell>
          <cell r="H56">
            <v>134586</v>
          </cell>
          <cell r="I56">
            <v>10197553</v>
          </cell>
          <cell r="J56">
            <v>1559237</v>
          </cell>
          <cell r="K56">
            <v>3263773</v>
          </cell>
          <cell r="L56">
            <v>5374544</v>
          </cell>
          <cell r="M56">
            <v>15777359</v>
          </cell>
          <cell r="N56">
            <v>2680610</v>
          </cell>
          <cell r="O56">
            <v>643573</v>
          </cell>
          <cell r="P56">
            <v>155394</v>
          </cell>
          <cell r="Q56">
            <v>42328.580994126387</v>
          </cell>
          <cell r="R56">
            <v>49336</v>
          </cell>
          <cell r="S56">
            <v>747165</v>
          </cell>
          <cell r="T56">
            <v>635187</v>
          </cell>
          <cell r="U56">
            <v>835339</v>
          </cell>
          <cell r="V56">
            <v>236641</v>
          </cell>
          <cell r="W56">
            <v>737703</v>
          </cell>
          <cell r="X56">
            <v>1260933</v>
          </cell>
          <cell r="Y56">
            <v>908765.41900587385</v>
          </cell>
          <cell r="Z56">
            <v>894494</v>
          </cell>
          <cell r="AA56">
            <v>2512593</v>
          </cell>
          <cell r="AB56">
            <v>1040179</v>
          </cell>
          <cell r="AC56">
            <v>352992</v>
          </cell>
          <cell r="AD56">
            <v>364163</v>
          </cell>
          <cell r="AE56">
            <v>636461</v>
          </cell>
          <cell r="AF56">
            <v>294594</v>
          </cell>
          <cell r="AG56">
            <v>748908</v>
          </cell>
          <cell r="AH56">
            <v>8987376</v>
          </cell>
          <cell r="AI56">
            <v>5728061</v>
          </cell>
          <cell r="AJ56">
            <v>3243720</v>
          </cell>
          <cell r="AK56">
            <v>15596</v>
          </cell>
          <cell r="AL56">
            <v>9745869</v>
          </cell>
          <cell r="AM56">
            <v>3029975</v>
          </cell>
          <cell r="AN56">
            <v>286409</v>
          </cell>
          <cell r="AO56">
            <v>115124</v>
          </cell>
          <cell r="AP56">
            <v>964957</v>
          </cell>
          <cell r="AQ56">
            <v>1585607</v>
          </cell>
          <cell r="AR56">
            <v>220695</v>
          </cell>
          <cell r="AS56">
            <v>1946481</v>
          </cell>
          <cell r="AT56">
            <v>273548</v>
          </cell>
          <cell r="AU56">
            <v>365429</v>
          </cell>
          <cell r="AV56">
            <v>150476</v>
          </cell>
          <cell r="AW56">
            <v>296852</v>
          </cell>
          <cell r="AX56">
            <v>510316</v>
          </cell>
          <cell r="AY56">
            <v>10887749</v>
          </cell>
          <cell r="AZ56">
            <v>1905804</v>
          </cell>
          <cell r="BA56">
            <v>6672041</v>
          </cell>
          <cell r="BB56">
            <v>829783</v>
          </cell>
          <cell r="BC56">
            <v>58607</v>
          </cell>
          <cell r="BD56">
            <v>1082880</v>
          </cell>
          <cell r="BE56">
            <v>338633</v>
          </cell>
          <cell r="BF56">
            <v>1620778</v>
          </cell>
          <cell r="BG56">
            <v>404078</v>
          </cell>
          <cell r="BH56">
            <v>469233</v>
          </cell>
          <cell r="BI56">
            <v>164127</v>
          </cell>
          <cell r="BJ56">
            <v>387589</v>
          </cell>
          <cell r="BK56">
            <v>111444</v>
          </cell>
          <cell r="BL56">
            <v>84306</v>
          </cell>
          <cell r="BM56">
            <v>1559154</v>
          </cell>
          <cell r="BN56">
            <v>89128</v>
          </cell>
          <cell r="BO56">
            <v>354760</v>
          </cell>
          <cell r="BP56">
            <v>743867</v>
          </cell>
          <cell r="BQ56">
            <v>369524</v>
          </cell>
          <cell r="BR56">
            <v>1875</v>
          </cell>
          <cell r="BS56">
            <v>7451155</v>
          </cell>
          <cell r="BT56">
            <v>1641413</v>
          </cell>
          <cell r="BU56">
            <v>5799393</v>
          </cell>
          <cell r="BV56">
            <v>10349</v>
          </cell>
          <cell r="BW56">
            <v>3767995</v>
          </cell>
          <cell r="BX56">
            <v>625920</v>
          </cell>
          <cell r="BY56">
            <v>3707522</v>
          </cell>
          <cell r="BZ56">
            <v>2671548</v>
          </cell>
          <cell r="CA56">
            <v>1035974</v>
          </cell>
          <cell r="CB56">
            <v>346117</v>
          </cell>
          <cell r="CC56">
            <v>3730008</v>
          </cell>
          <cell r="CD56">
            <v>2712697</v>
          </cell>
          <cell r="CE56">
            <v>409620</v>
          </cell>
          <cell r="CF56">
            <v>607691</v>
          </cell>
          <cell r="CG56">
            <v>1641996</v>
          </cell>
          <cell r="CH56">
            <v>481036</v>
          </cell>
          <cell r="CI56">
            <v>1160961</v>
          </cell>
          <cell r="CJ56">
            <v>5634175</v>
          </cell>
          <cell r="CK56">
            <v>1566123</v>
          </cell>
          <cell r="CL56">
            <v>4068051</v>
          </cell>
          <cell r="CM56">
            <v>2407077</v>
          </cell>
          <cell r="CN56">
            <v>1148691</v>
          </cell>
          <cell r="CO56">
            <v>1256053</v>
          </cell>
          <cell r="CP56">
            <v>2333</v>
          </cell>
        </row>
        <row r="61">
          <cell r="A61" t="str">
            <v>Net loss, noncapital assets</v>
          </cell>
          <cell r="B61">
            <v>1644364</v>
          </cell>
          <cell r="C61">
            <v>10755</v>
          </cell>
          <cell r="D61">
            <v>8210.4099392449607</v>
          </cell>
          <cell r="E61">
            <v>772.63117390893035</v>
          </cell>
          <cell r="F61">
            <v>1771.9587699534795</v>
          </cell>
          <cell r="G61">
            <v>21338</v>
          </cell>
          <cell r="H61">
            <v>8684</v>
          </cell>
          <cell r="I61">
            <v>31731</v>
          </cell>
          <cell r="J61">
            <v>5474</v>
          </cell>
          <cell r="K61">
            <v>3851.1215904688038</v>
          </cell>
          <cell r="L61">
            <v>22405.878409531197</v>
          </cell>
          <cell r="M61">
            <v>149439</v>
          </cell>
          <cell r="N61">
            <v>35488</v>
          </cell>
          <cell r="O61">
            <v>23628</v>
          </cell>
          <cell r="P61">
            <v>222</v>
          </cell>
          <cell r="Q61">
            <v>2528.8598604514063</v>
          </cell>
          <cell r="R61">
            <v>934.61280968275219</v>
          </cell>
          <cell r="S61">
            <v>5779</v>
          </cell>
          <cell r="T61">
            <v>4229.5151267680767</v>
          </cell>
          <cell r="U61">
            <v>4375.8063314426299</v>
          </cell>
          <cell r="V61">
            <v>1997.3571128113219</v>
          </cell>
          <cell r="W61">
            <v>8854.7851573464377</v>
          </cell>
          <cell r="X61">
            <v>14823</v>
          </cell>
          <cell r="Y61">
            <v>5490.9867927712767</v>
          </cell>
          <cell r="Z61">
            <v>7817.708165496404</v>
          </cell>
          <cell r="AA61">
            <v>5384</v>
          </cell>
          <cell r="AB61">
            <v>12356.68911126638</v>
          </cell>
          <cell r="AC61">
            <v>7124.961839521563</v>
          </cell>
          <cell r="AD61">
            <v>6973.581374340034</v>
          </cell>
          <cell r="AE61">
            <v>4206</v>
          </cell>
          <cell r="AF61">
            <v>-12566.097846511708</v>
          </cell>
          <cell r="AG61">
            <v>9790.2341646134282</v>
          </cell>
          <cell r="AH61">
            <v>100559</v>
          </cell>
          <cell r="AI61">
            <v>76638</v>
          </cell>
          <cell r="AJ61">
            <v>23921</v>
          </cell>
          <cell r="AK61">
            <v>0</v>
          </cell>
          <cell r="AL61">
            <v>596214</v>
          </cell>
          <cell r="AM61">
            <v>270527.29165705794</v>
          </cell>
          <cell r="AN61">
            <v>15664</v>
          </cell>
          <cell r="AO61">
            <v>97</v>
          </cell>
          <cell r="AP61">
            <v>3286</v>
          </cell>
          <cell r="AQ61">
            <v>13405</v>
          </cell>
          <cell r="AR61">
            <v>21166.91470771766</v>
          </cell>
          <cell r="AS61">
            <v>53188.072450981206</v>
          </cell>
          <cell r="AT61">
            <v>20047.841932503019</v>
          </cell>
          <cell r="AU61">
            <v>18618.52132537826</v>
          </cell>
          <cell r="AV61">
            <v>5746.0067674116171</v>
          </cell>
          <cell r="AW61">
            <v>22879</v>
          </cell>
          <cell r="AX61">
            <v>57844</v>
          </cell>
          <cell r="AY61">
            <v>16768</v>
          </cell>
          <cell r="AZ61" t="str">
            <v>d</v>
          </cell>
          <cell r="BA61">
            <v>7309.1077883896305</v>
          </cell>
          <cell r="BB61">
            <v>3000</v>
          </cell>
          <cell r="BC61">
            <v>0</v>
          </cell>
          <cell r="BD61">
            <v>5174</v>
          </cell>
          <cell r="BE61">
            <v>1209.4308817886078</v>
          </cell>
          <cell r="BF61">
            <v>20867</v>
          </cell>
          <cell r="BG61">
            <v>4463</v>
          </cell>
          <cell r="BH61">
            <v>7705</v>
          </cell>
          <cell r="BI61">
            <v>972</v>
          </cell>
          <cell r="BJ61">
            <v>951</v>
          </cell>
          <cell r="BK61" t="str">
            <v>d</v>
          </cell>
          <cell r="BL61" t="str">
            <v>d</v>
          </cell>
          <cell r="BM61">
            <v>242342.02729873417</v>
          </cell>
          <cell r="BN61">
            <v>127805</v>
          </cell>
          <cell r="BO61">
            <v>18296</v>
          </cell>
          <cell r="BP61">
            <v>114714.58557009308</v>
          </cell>
          <cell r="BQ61">
            <v>-18473.55827135891</v>
          </cell>
          <cell r="BR61" t="str">
            <v>0</v>
          </cell>
          <cell r="BS61">
            <v>32934</v>
          </cell>
          <cell r="BT61">
            <v>29486.985307176772</v>
          </cell>
          <cell r="BU61">
            <v>3313.0817903782754</v>
          </cell>
          <cell r="BV61">
            <v>133.93281569972061</v>
          </cell>
          <cell r="BW61">
            <v>57373.972701265877</v>
          </cell>
          <cell r="BX61">
            <v>186491</v>
          </cell>
          <cell r="BY61">
            <v>25066</v>
          </cell>
          <cell r="BZ61" t="str">
            <v>0</v>
          </cell>
          <cell r="CA61" t="str">
            <v>d</v>
          </cell>
          <cell r="CB61" t="str">
            <v>0</v>
          </cell>
          <cell r="CC61" t="str">
            <v>0</v>
          </cell>
          <cell r="CD61" t="str">
            <v>d</v>
          </cell>
          <cell r="CE61">
            <v>1607</v>
          </cell>
          <cell r="CF61" t="str">
            <v>d</v>
          </cell>
          <cell r="CG61">
            <v>19713</v>
          </cell>
          <cell r="CH61">
            <v>17849</v>
          </cell>
          <cell r="CI61">
            <v>1864</v>
          </cell>
          <cell r="CJ61">
            <v>74415</v>
          </cell>
          <cell r="CK61">
            <v>3566</v>
          </cell>
          <cell r="CL61">
            <v>70848</v>
          </cell>
          <cell r="CM61">
            <v>49674</v>
          </cell>
          <cell r="CN61">
            <v>16885</v>
          </cell>
          <cell r="CO61">
            <v>32790</v>
          </cell>
          <cell r="CP61">
            <v>0</v>
          </cell>
        </row>
        <row r="64">
          <cell r="A64" t="str">
            <v>Net income (less deficit) from a trade or business</v>
          </cell>
          <cell r="B64">
            <v>420779946</v>
          </cell>
          <cell r="C64" t="str">
            <v>d</v>
          </cell>
          <cell r="D64" t="str">
            <v>d</v>
          </cell>
          <cell r="E64" t="str">
            <v>d</v>
          </cell>
          <cell r="F64">
            <v>1512632</v>
          </cell>
          <cell r="G64">
            <v>9664229</v>
          </cell>
          <cell r="H64">
            <v>500598</v>
          </cell>
          <cell r="I64">
            <v>46509917</v>
          </cell>
          <cell r="J64">
            <v>12056983</v>
          </cell>
          <cell r="K64">
            <v>7017983</v>
          </cell>
          <cell r="L64">
            <v>27434951</v>
          </cell>
          <cell r="M64">
            <v>60469841</v>
          </cell>
          <cell r="N64">
            <v>6877400</v>
          </cell>
          <cell r="O64" t="str">
            <v>d</v>
          </cell>
          <cell r="P64">
            <v>757504</v>
          </cell>
          <cell r="Q64">
            <v>806765</v>
          </cell>
          <cell r="R64">
            <v>151081</v>
          </cell>
          <cell r="S64">
            <v>2490191</v>
          </cell>
          <cell r="T64">
            <v>1480547</v>
          </cell>
          <cell r="U64">
            <v>1927876</v>
          </cell>
          <cell r="V64">
            <v>599636</v>
          </cell>
          <cell r="W64">
            <v>3704069</v>
          </cell>
          <cell r="X64">
            <v>4202198</v>
          </cell>
          <cell r="Y64">
            <v>1585559</v>
          </cell>
          <cell r="Z64" t="str">
            <v>d</v>
          </cell>
          <cell r="AA64">
            <v>10775189</v>
          </cell>
          <cell r="AB64">
            <v>6266669</v>
          </cell>
          <cell r="AC64">
            <v>3146476</v>
          </cell>
          <cell r="AD64">
            <v>2577016</v>
          </cell>
          <cell r="AE64">
            <v>3703226</v>
          </cell>
          <cell r="AF64">
            <v>1544291</v>
          </cell>
          <cell r="AG64">
            <v>4560903</v>
          </cell>
          <cell r="AH64">
            <v>48284993</v>
          </cell>
          <cell r="AI64" t="str">
            <v>d</v>
          </cell>
          <cell r="AJ64" t="str">
            <v>d</v>
          </cell>
          <cell r="AK64" t="str">
            <v>d</v>
          </cell>
          <cell r="AL64">
            <v>34926510</v>
          </cell>
          <cell r="AM64" t="str">
            <v>d</v>
          </cell>
          <cell r="AN64" t="str">
            <v>d</v>
          </cell>
          <cell r="AO64" t="str">
            <v>d</v>
          </cell>
          <cell r="AP64" t="str">
            <v>d</v>
          </cell>
          <cell r="AQ64" t="str">
            <v>d</v>
          </cell>
          <cell r="AR64" t="str">
            <v>d</v>
          </cell>
          <cell r="AS64" t="str">
            <v>d</v>
          </cell>
          <cell r="AT64">
            <v>1315361</v>
          </cell>
          <cell r="AU64">
            <v>1500666</v>
          </cell>
          <cell r="AV64">
            <v>416988</v>
          </cell>
          <cell r="AW64" t="str">
            <v>d</v>
          </cell>
          <cell r="AX64" t="str">
            <v>d</v>
          </cell>
          <cell r="AY64">
            <v>10588117</v>
          </cell>
          <cell r="AZ64">
            <v>700117</v>
          </cell>
          <cell r="BA64">
            <v>6010799</v>
          </cell>
          <cell r="BB64" t="str">
            <v>d</v>
          </cell>
          <cell r="BC64" t="str">
            <v>d</v>
          </cell>
          <cell r="BD64">
            <v>2511509</v>
          </cell>
          <cell r="BE64" t="str">
            <v>d</v>
          </cell>
          <cell r="BF64">
            <v>7355578</v>
          </cell>
          <cell r="BG64">
            <v>2981652</v>
          </cell>
          <cell r="BH64" t="str">
            <v>d</v>
          </cell>
          <cell r="BI64">
            <v>442177</v>
          </cell>
          <cell r="BJ64">
            <v>1316505</v>
          </cell>
          <cell r="BK64" t="str">
            <v>d</v>
          </cell>
          <cell r="BL64">
            <v>765166</v>
          </cell>
          <cell r="BM64" t="str">
            <v>d</v>
          </cell>
          <cell r="BN64">
            <v>1432237</v>
          </cell>
          <cell r="BO64">
            <v>3479287</v>
          </cell>
          <cell r="BP64" t="str">
            <v>d</v>
          </cell>
          <cell r="BQ64">
            <v>8313580</v>
          </cell>
          <cell r="BR64" t="str">
            <v>d</v>
          </cell>
          <cell r="BS64">
            <v>15143857</v>
          </cell>
          <cell r="BT64" t="str">
            <v>d</v>
          </cell>
          <cell r="BU64" t="str">
            <v>d</v>
          </cell>
          <cell r="BV64">
            <v>450344</v>
          </cell>
          <cell r="BW64">
            <v>60477954</v>
          </cell>
          <cell r="BX64">
            <v>13316793</v>
          </cell>
          <cell r="BY64">
            <v>16119698</v>
          </cell>
          <cell r="BZ64" t="str">
            <v>d</v>
          </cell>
          <cell r="CA64" t="str">
            <v>d</v>
          </cell>
          <cell r="CB64">
            <v>1419105</v>
          </cell>
          <cell r="CC64">
            <v>37612828</v>
          </cell>
          <cell r="CD64" t="str">
            <v>d</v>
          </cell>
          <cell r="CE64">
            <v>3658629</v>
          </cell>
          <cell r="CF64" t="str">
            <v>d</v>
          </cell>
          <cell r="CG64">
            <v>5849235</v>
          </cell>
          <cell r="CH64">
            <v>4471604</v>
          </cell>
          <cell r="CI64">
            <v>1377632</v>
          </cell>
          <cell r="CJ64">
            <v>12170368</v>
          </cell>
          <cell r="CK64">
            <v>2485037</v>
          </cell>
          <cell r="CL64">
            <v>9685331</v>
          </cell>
          <cell r="CM64">
            <v>9664932</v>
          </cell>
          <cell r="CN64">
            <v>6082564</v>
          </cell>
          <cell r="CO64">
            <v>3381594</v>
          </cell>
          <cell r="CP64">
            <v>200774</v>
          </cell>
        </row>
      </sheetData>
      <sheetData sheetId="3" refreshError="1"/>
      <sheetData sheetId="4" refreshError="1"/>
      <sheetData sheetId="5">
        <row r="16">
          <cell r="N16">
            <v>5895764</v>
          </cell>
        </row>
      </sheetData>
      <sheetData sheetId="6">
        <row r="12">
          <cell r="AM12">
            <v>253605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ig3"/>
      <sheetName val="foundation_r_results"/>
    </sheetNames>
    <sheetDataSet>
      <sheetData sheetId="0">
        <row r="2">
          <cell r="S2" t="str">
            <v xml:space="preserve">Saez-Zucman aggregate </v>
          </cell>
          <cell r="V2" t="str">
            <v>Moody AAA</v>
          </cell>
        </row>
        <row r="4">
          <cell r="S4">
            <v>7.2505684974299808E-2</v>
          </cell>
          <cell r="V4">
            <v>9.3200000000000005E-2</v>
          </cell>
        </row>
        <row r="5">
          <cell r="S5">
            <v>6.5898168599948959E-2</v>
          </cell>
          <cell r="V5">
            <v>8.77E-2</v>
          </cell>
        </row>
        <row r="6">
          <cell r="S6">
            <v>5.3416881975013333E-2</v>
          </cell>
          <cell r="V6">
            <v>8.14E-2</v>
          </cell>
        </row>
        <row r="7">
          <cell r="S7">
            <v>4.4608982387346757E-2</v>
          </cell>
          <cell r="V7">
            <v>7.2099999999999997E-2</v>
          </cell>
        </row>
        <row r="8">
          <cell r="S8">
            <v>4.0889777862818021E-2</v>
          </cell>
          <cell r="V8">
            <v>7.9699999999999993E-2</v>
          </cell>
        </row>
        <row r="9">
          <cell r="S9">
            <v>4.6126278342386459E-2</v>
          </cell>
          <cell r="V9">
            <v>7.5899999999999995E-2</v>
          </cell>
        </row>
        <row r="10">
          <cell r="S10">
            <v>4.6003547139199512E-2</v>
          </cell>
          <cell r="V10">
            <v>7.3700000000000002E-2</v>
          </cell>
        </row>
        <row r="11">
          <cell r="S11">
            <v>4.5672843673268175E-2</v>
          </cell>
          <cell r="V11">
            <v>7.2599999999999998E-2</v>
          </cell>
        </row>
        <row r="12">
          <cell r="S12">
            <v>4.6427718870299707E-2</v>
          </cell>
          <cell r="V12">
            <v>6.5299999999999997E-2</v>
          </cell>
        </row>
        <row r="13">
          <cell r="S13">
            <v>4.6181977210259975E-2</v>
          </cell>
          <cell r="V13">
            <v>7.0499999999999993E-2</v>
          </cell>
        </row>
        <row r="14">
          <cell r="S14">
            <v>5.1982841535137637E-2</v>
          </cell>
          <cell r="V14">
            <v>7.6200000000000004E-2</v>
          </cell>
        </row>
        <row r="15">
          <cell r="S15">
            <v>4.8668062077919128E-2</v>
          </cell>
          <cell r="V15">
            <v>7.0800000000000002E-2</v>
          </cell>
        </row>
        <row r="16">
          <cell r="S16">
            <v>3.4651226056484685E-2</v>
          </cell>
          <cell r="V16">
            <v>6.4899999999999999E-2</v>
          </cell>
        </row>
        <row r="17">
          <cell r="S17">
            <v>2.6980989012962094E-2</v>
          </cell>
          <cell r="V17">
            <v>5.6600000000000004E-2</v>
          </cell>
        </row>
        <row r="18">
          <cell r="S18">
            <v>2.4420700265245229E-2</v>
          </cell>
          <cell r="V18">
            <v>5.6299999999999996E-2</v>
          </cell>
        </row>
        <row r="19">
          <cell r="S19">
            <v>2.9118146756658969E-2</v>
          </cell>
          <cell r="V19">
            <v>5.2300000000000006E-2</v>
          </cell>
        </row>
        <row r="20">
          <cell r="S20">
            <v>3.8552983915818448E-2</v>
          </cell>
          <cell r="V20">
            <v>5.5899999999999998E-2</v>
          </cell>
        </row>
        <row r="21">
          <cell r="S21">
            <v>4.1843494156119203E-2</v>
          </cell>
          <cell r="V21">
            <v>5.5599999999999997E-2</v>
          </cell>
        </row>
        <row r="22">
          <cell r="S22">
            <v>2.9836162832264201E-2</v>
          </cell>
          <cell r="V22">
            <v>5.6299999999999996E-2</v>
          </cell>
        </row>
        <row r="23">
          <cell r="S23">
            <v>2.1228342747516175E-2</v>
          </cell>
          <cell r="V23">
            <v>5.3099999999999994E-2</v>
          </cell>
        </row>
        <row r="24">
          <cell r="S24">
            <v>1.7131072266941945E-2</v>
          </cell>
          <cell r="V24">
            <v>4.940992063492064E-2</v>
          </cell>
        </row>
        <row r="25">
          <cell r="S25">
            <v>1.4077282378106664E-2</v>
          </cell>
          <cell r="V25">
            <v>4.6381199999999997E-2</v>
          </cell>
        </row>
        <row r="26">
          <cell r="S26">
            <v>1.2892817512671849E-2</v>
          </cell>
          <cell r="V26">
            <v>3.6724800000000002E-2</v>
          </cell>
        </row>
        <row r="27">
          <cell r="S27">
            <v>1.166286672534462E-2</v>
          </cell>
          <cell r="V27">
            <v>4.2342399999999995E-2</v>
          </cell>
        </row>
        <row r="28">
          <cell r="S28">
            <v>1.1281033255876852E-2</v>
          </cell>
          <cell r="V28">
            <v>4.1603199999999993E-2</v>
          </cell>
        </row>
        <row r="29">
          <cell r="S29">
            <v>1.1110180140957377E-2</v>
          </cell>
          <cell r="V29">
            <v>3.8888047808764939E-2</v>
          </cell>
        </row>
        <row r="30">
          <cell r="S30">
            <v>1.0861006155906395E-2</v>
          </cell>
          <cell r="V30">
            <v>3.6599599999999996E-2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Figures"/>
      <sheetName val="F1a"/>
      <sheetName val="F1b"/>
      <sheetName val="F1c"/>
      <sheetName val="F1d"/>
      <sheetName val="DataF1-F2(Wealth)"/>
      <sheetName val="DataF1(Forbes)"/>
      <sheetName val="F2"/>
      <sheetName val="F3"/>
      <sheetName val="DataF3(Income)"/>
      <sheetName val="F4"/>
      <sheetName val="DataF4(Growth)"/>
      <sheetName val="DataF5(Taxes)"/>
      <sheetName val="F5"/>
      <sheetName val="F6"/>
      <sheetName val="DataF6"/>
      <sheetName val="AppendixFigures"/>
      <sheetName val="AF1"/>
      <sheetName val="AF1b"/>
      <sheetName val="AF1c"/>
      <sheetName val="AF2"/>
      <sheetName val="AF3"/>
      <sheetName val="AF4"/>
      <sheetName val="AF5"/>
      <sheetName val="AF6"/>
      <sheetName val="DataAF6"/>
      <sheetName val="AF7"/>
      <sheetName val="DataAF7"/>
      <sheetName val="AF8"/>
      <sheetName val="DataAF8(Equitable)"/>
      <sheetName val="AF9"/>
      <sheetName val="DataAF9(Transfers)"/>
      <sheetName val="AF10"/>
      <sheetName val="AF11a"/>
      <sheetName val="AF11b"/>
      <sheetName val="TA1(SCF)"/>
      <sheetName val="TA2(CompoDFA)"/>
      <sheetName val="RAW"/>
      <sheetName val="scf"/>
    </sheetNames>
    <sheetDataSet>
      <sheetData sheetId="0" refreshError="1"/>
      <sheetData sheetId="1" refreshError="1"/>
      <sheetData sheetId="2" refreshError="1"/>
      <sheetData sheetId="3" refreshError="1"/>
      <sheetData sheetId="4" refreshError="1"/>
      <sheetData sheetId="5">
        <row r="10">
          <cell r="A10">
            <v>1910</v>
          </cell>
        </row>
        <row r="11">
          <cell r="A11">
            <v>1911</v>
          </cell>
        </row>
        <row r="12">
          <cell r="A12">
            <v>1912</v>
          </cell>
        </row>
        <row r="13">
          <cell r="A13">
            <v>1913</v>
          </cell>
        </row>
        <row r="14">
          <cell r="A14">
            <v>1914</v>
          </cell>
        </row>
        <row r="15">
          <cell r="A15">
            <v>1915</v>
          </cell>
        </row>
        <row r="16">
          <cell r="A16">
            <v>1916</v>
          </cell>
        </row>
        <row r="17">
          <cell r="A17">
            <v>1917</v>
          </cell>
          <cell r="L17">
            <v>0.42002252595228762</v>
          </cell>
        </row>
        <row r="18">
          <cell r="A18">
            <v>1918</v>
          </cell>
          <cell r="L18">
            <v>0.38428180176707133</v>
          </cell>
        </row>
        <row r="19">
          <cell r="A19">
            <v>1919</v>
          </cell>
          <cell r="L19">
            <v>0.41273285825754852</v>
          </cell>
        </row>
        <row r="20">
          <cell r="A20">
            <v>1920</v>
          </cell>
          <cell r="L20">
            <v>0.36962676176263037</v>
          </cell>
        </row>
        <row r="21">
          <cell r="A21">
            <v>1921</v>
          </cell>
          <cell r="L21">
            <v>0.38127348395280641</v>
          </cell>
        </row>
        <row r="22">
          <cell r="A22">
            <v>1922</v>
          </cell>
          <cell r="L22">
            <v>0.41117208237051228</v>
          </cell>
        </row>
        <row r="23">
          <cell r="A23">
            <v>1923</v>
          </cell>
          <cell r="L23">
            <v>0.36560377201322913</v>
          </cell>
        </row>
        <row r="24">
          <cell r="A24">
            <v>1924</v>
          </cell>
          <cell r="L24">
            <v>0.38611704682948456</v>
          </cell>
        </row>
        <row r="25">
          <cell r="A25">
            <v>1925</v>
          </cell>
          <cell r="L25">
            <v>0.41887107550638025</v>
          </cell>
        </row>
        <row r="26">
          <cell r="A26">
            <v>1926</v>
          </cell>
          <cell r="L26">
            <v>0.4349871285393957</v>
          </cell>
        </row>
        <row r="27">
          <cell r="A27">
            <v>1927</v>
          </cell>
          <cell r="L27">
            <v>0.4586619984279266</v>
          </cell>
        </row>
        <row r="28">
          <cell r="A28">
            <v>1928</v>
          </cell>
          <cell r="L28">
            <v>0.48554156276636545</v>
          </cell>
        </row>
        <row r="29">
          <cell r="A29">
            <v>1929</v>
          </cell>
          <cell r="L29">
            <v>0.48674010218086</v>
          </cell>
        </row>
        <row r="30">
          <cell r="A30">
            <v>1930</v>
          </cell>
          <cell r="L30">
            <v>0.4417206464500808</v>
          </cell>
        </row>
        <row r="31">
          <cell r="A31">
            <v>1931</v>
          </cell>
          <cell r="L31">
            <v>0.3960550741465298</v>
          </cell>
        </row>
        <row r="32">
          <cell r="A32">
            <v>1932</v>
          </cell>
          <cell r="L32">
            <v>0.39382433242370374</v>
          </cell>
        </row>
        <row r="33">
          <cell r="A33">
            <v>1933</v>
          </cell>
          <cell r="L33">
            <v>0.41496533201206104</v>
          </cell>
        </row>
        <row r="34">
          <cell r="A34">
            <v>1934</v>
          </cell>
          <cell r="L34">
            <v>0.42127010689601074</v>
          </cell>
        </row>
        <row r="35">
          <cell r="A35">
            <v>1935</v>
          </cell>
          <cell r="L35">
            <v>0.41536893517858098</v>
          </cell>
        </row>
        <row r="36">
          <cell r="A36">
            <v>1936</v>
          </cell>
          <cell r="L36">
            <v>0.4396392991084524</v>
          </cell>
        </row>
        <row r="37">
          <cell r="A37">
            <v>1937</v>
          </cell>
          <cell r="L37">
            <v>0.44727927411000784</v>
          </cell>
        </row>
        <row r="38">
          <cell r="A38">
            <v>1938</v>
          </cell>
          <cell r="L38">
            <v>0.40848253552912511</v>
          </cell>
        </row>
        <row r="39">
          <cell r="A39">
            <v>1939</v>
          </cell>
          <cell r="L39">
            <v>0.41895493637990067</v>
          </cell>
        </row>
        <row r="40">
          <cell r="A40">
            <v>1940</v>
          </cell>
          <cell r="L40">
            <v>0.38975247690370968</v>
          </cell>
        </row>
        <row r="41">
          <cell r="A41">
            <v>1941</v>
          </cell>
          <cell r="L41">
            <v>0.3588123198610359</v>
          </cell>
        </row>
        <row r="42">
          <cell r="A42">
            <v>1942</v>
          </cell>
          <cell r="L42">
            <v>0.35384813282001315</v>
          </cell>
        </row>
        <row r="43">
          <cell r="A43">
            <v>1943</v>
          </cell>
          <cell r="L43">
            <v>0.35541994737456994</v>
          </cell>
        </row>
        <row r="44">
          <cell r="A44">
            <v>1944</v>
          </cell>
          <cell r="L44">
            <v>0.32853198424037883</v>
          </cell>
        </row>
        <row r="45">
          <cell r="A45">
            <v>1945</v>
          </cell>
          <cell r="L45">
            <v>0.33005797475398835</v>
          </cell>
        </row>
        <row r="46">
          <cell r="A46">
            <v>1946</v>
          </cell>
          <cell r="L46">
            <v>0.30885925028505656</v>
          </cell>
        </row>
        <row r="47">
          <cell r="A47">
            <v>1947</v>
          </cell>
          <cell r="L47">
            <v>0.29751192396326431</v>
          </cell>
        </row>
        <row r="48">
          <cell r="A48">
            <v>1948</v>
          </cell>
          <cell r="L48">
            <v>0.29200154726628536</v>
          </cell>
        </row>
        <row r="49">
          <cell r="A49">
            <v>1949</v>
          </cell>
          <cell r="L49">
            <v>0.28358944485735044</v>
          </cell>
        </row>
        <row r="50">
          <cell r="A50">
            <v>1950</v>
          </cell>
          <cell r="L50">
            <v>0.29597624793701116</v>
          </cell>
        </row>
        <row r="51">
          <cell r="A51">
            <v>1951</v>
          </cell>
          <cell r="L51">
            <v>0.29136660411110998</v>
          </cell>
        </row>
        <row r="52">
          <cell r="A52">
            <v>1952</v>
          </cell>
          <cell r="L52">
            <v>0.28818140046671059</v>
          </cell>
        </row>
        <row r="53">
          <cell r="A53">
            <v>1953</v>
          </cell>
          <cell r="L53">
            <v>0.27627022408730845</v>
          </cell>
        </row>
        <row r="54">
          <cell r="A54">
            <v>1954</v>
          </cell>
          <cell r="L54">
            <v>0.28230511273741049</v>
          </cell>
        </row>
        <row r="55">
          <cell r="A55">
            <v>1955</v>
          </cell>
          <cell r="L55">
            <v>0.28483556599426452</v>
          </cell>
        </row>
        <row r="56">
          <cell r="A56">
            <v>1956</v>
          </cell>
          <cell r="L56">
            <v>0.28790030717571768</v>
          </cell>
        </row>
        <row r="57">
          <cell r="A57">
            <v>1957</v>
          </cell>
          <cell r="L57">
            <v>0.28422969874759135</v>
          </cell>
        </row>
        <row r="58">
          <cell r="A58">
            <v>1958</v>
          </cell>
          <cell r="L58">
            <v>0.27974560847313318</v>
          </cell>
        </row>
        <row r="59">
          <cell r="A59">
            <v>1959</v>
          </cell>
          <cell r="L59">
            <v>0.28547959525088873</v>
          </cell>
        </row>
        <row r="60">
          <cell r="A60">
            <v>1960</v>
          </cell>
          <cell r="L60">
            <v>0.28539603043737866</v>
          </cell>
        </row>
        <row r="61">
          <cell r="A61">
            <v>1961</v>
          </cell>
          <cell r="L61">
            <v>0.2870457658637201</v>
          </cell>
        </row>
        <row r="62">
          <cell r="A62">
            <v>1962</v>
          </cell>
          <cell r="L62">
            <v>0.28762298822402954</v>
          </cell>
        </row>
        <row r="63">
          <cell r="A63">
            <v>1963</v>
          </cell>
          <cell r="L63">
            <v>0.28397820889949799</v>
          </cell>
        </row>
        <row r="64">
          <cell r="A64">
            <v>1964</v>
          </cell>
          <cell r="L64">
            <v>0.28033342957496643</v>
          </cell>
        </row>
        <row r="65">
          <cell r="A65">
            <v>1965</v>
          </cell>
          <cell r="L65">
            <v>0.27899093925952911</v>
          </cell>
        </row>
        <row r="66">
          <cell r="A66">
            <v>1966</v>
          </cell>
          <cell r="L66">
            <v>0.2776484489440918</v>
          </cell>
        </row>
        <row r="67">
          <cell r="A67">
            <v>1967</v>
          </cell>
          <cell r="L67">
            <v>0.28093008697032928</v>
          </cell>
        </row>
        <row r="68">
          <cell r="A68">
            <v>1968</v>
          </cell>
          <cell r="L68">
            <v>0.28487901762127876</v>
          </cell>
        </row>
        <row r="69">
          <cell r="A69">
            <v>1969</v>
          </cell>
          <cell r="L69">
            <v>0.27473693806678057</v>
          </cell>
        </row>
        <row r="70">
          <cell r="A70">
            <v>1970</v>
          </cell>
          <cell r="L70">
            <v>0.26868779142387211</v>
          </cell>
        </row>
        <row r="71">
          <cell r="A71">
            <v>1971</v>
          </cell>
          <cell r="L71">
            <v>0.26648266782285646</v>
          </cell>
        </row>
        <row r="72">
          <cell r="A72">
            <v>1972</v>
          </cell>
          <cell r="L72">
            <v>0.26212686715007294</v>
          </cell>
        </row>
        <row r="73">
          <cell r="A73">
            <v>1973</v>
          </cell>
          <cell r="L73">
            <v>0.25238192930191872</v>
          </cell>
        </row>
        <row r="74">
          <cell r="A74">
            <v>1974</v>
          </cell>
          <cell r="L74">
            <v>0.2428735255061838</v>
          </cell>
        </row>
        <row r="75">
          <cell r="A75">
            <v>1975</v>
          </cell>
          <cell r="L75">
            <v>0.23580813926605515</v>
          </cell>
        </row>
        <row r="76">
          <cell r="A76">
            <v>1976</v>
          </cell>
          <cell r="L76">
            <v>0.22881422321535183</v>
          </cell>
        </row>
        <row r="77">
          <cell r="A77">
            <v>1977</v>
          </cell>
          <cell r="L77">
            <v>0.22516495208078879</v>
          </cell>
        </row>
        <row r="78">
          <cell r="A78">
            <v>1978</v>
          </cell>
          <cell r="L78">
            <v>0.22337938154770498</v>
          </cell>
        </row>
        <row r="79">
          <cell r="A79">
            <v>1979</v>
          </cell>
          <cell r="L79">
            <v>0.23233667016029358</v>
          </cell>
        </row>
        <row r="80">
          <cell r="A80">
            <v>1980</v>
          </cell>
          <cell r="L80">
            <v>0.23241162300109863</v>
          </cell>
        </row>
        <row r="81">
          <cell r="A81">
            <v>1981</v>
          </cell>
          <cell r="L81">
            <v>0.23891985416412354</v>
          </cell>
        </row>
        <row r="82">
          <cell r="A82">
            <v>1982</v>
          </cell>
          <cell r="L82">
            <v>0.24481911957263947</v>
          </cell>
        </row>
        <row r="83">
          <cell r="A83">
            <v>1983</v>
          </cell>
          <cell r="L83">
            <v>0.23919849097728729</v>
          </cell>
        </row>
        <row r="84">
          <cell r="A84">
            <v>1984</v>
          </cell>
          <cell r="L84">
            <v>0.24129161238670349</v>
          </cell>
        </row>
        <row r="85">
          <cell r="A85">
            <v>1985</v>
          </cell>
          <cell r="L85">
            <v>0.24692142009735107</v>
          </cell>
        </row>
        <row r="86">
          <cell r="A86">
            <v>1986</v>
          </cell>
          <cell r="L86">
            <v>0.24926365911960602</v>
          </cell>
        </row>
        <row r="87">
          <cell r="A87">
            <v>1987</v>
          </cell>
          <cell r="L87">
            <v>0.26571497321128845</v>
          </cell>
        </row>
        <row r="88">
          <cell r="A88">
            <v>1988</v>
          </cell>
          <cell r="L88">
            <v>0.28404653072357178</v>
          </cell>
        </row>
        <row r="89">
          <cell r="A89">
            <v>1989</v>
          </cell>
          <cell r="L89">
            <v>0.28534364700317383</v>
          </cell>
          <cell r="AW89">
            <v>0.25894009683853009</v>
          </cell>
        </row>
        <row r="90">
          <cell r="A90">
            <v>1990</v>
          </cell>
          <cell r="L90">
            <v>0.28526383638381958</v>
          </cell>
          <cell r="AW90">
            <v>0.2539163159871522</v>
          </cell>
        </row>
        <row r="91">
          <cell r="A91">
            <v>1991</v>
          </cell>
          <cell r="L91">
            <v>0.27968701720237732</v>
          </cell>
          <cell r="AW91">
            <v>0.26909550747162536</v>
          </cell>
        </row>
        <row r="92">
          <cell r="A92">
            <v>1992</v>
          </cell>
          <cell r="L92">
            <v>0.29078444838523865</v>
          </cell>
          <cell r="AW92">
            <v>0.27682320260889692</v>
          </cell>
        </row>
        <row r="93">
          <cell r="A93">
            <v>1993</v>
          </cell>
          <cell r="L93">
            <v>0.28993543982505798</v>
          </cell>
          <cell r="AW93">
            <v>0.29148260915340879</v>
          </cell>
        </row>
        <row r="94">
          <cell r="A94">
            <v>1994</v>
          </cell>
          <cell r="L94">
            <v>0.28889444470405579</v>
          </cell>
          <cell r="AW94">
            <v>0.30062984176923307</v>
          </cell>
        </row>
        <row r="95">
          <cell r="A95">
            <v>1995</v>
          </cell>
          <cell r="L95">
            <v>0.28849783539772034</v>
          </cell>
          <cell r="AW95">
            <v>0.31971810308973386</v>
          </cell>
        </row>
        <row r="96">
          <cell r="A96">
            <v>1996</v>
          </cell>
          <cell r="L96">
            <v>0.29546710848808289</v>
          </cell>
          <cell r="AW96">
            <v>0.3108619630994825</v>
          </cell>
        </row>
        <row r="97">
          <cell r="A97">
            <v>1997</v>
          </cell>
          <cell r="L97">
            <v>0.3045659065246582</v>
          </cell>
          <cell r="AW97">
            <v>0.31098908397392666</v>
          </cell>
        </row>
        <row r="98">
          <cell r="A98">
            <v>1998</v>
          </cell>
          <cell r="L98">
            <v>0.31469327211380005</v>
          </cell>
          <cell r="AW98">
            <v>0.30911837487064819</v>
          </cell>
        </row>
        <row r="99">
          <cell r="A99">
            <v>1999</v>
          </cell>
          <cell r="L99">
            <v>0.31767353415489197</v>
          </cell>
          <cell r="AW99">
            <v>0.31058254763700277</v>
          </cell>
        </row>
        <row r="100">
          <cell r="A100">
            <v>2000</v>
          </cell>
          <cell r="L100">
            <v>0.32350701093673706</v>
          </cell>
          <cell r="AW100">
            <v>0.30943583298637894</v>
          </cell>
        </row>
        <row r="101">
          <cell r="A101">
            <v>2001</v>
          </cell>
          <cell r="L101">
            <v>0.31903502345085144</v>
          </cell>
          <cell r="AW101">
            <v>0.28679151082666582</v>
          </cell>
        </row>
        <row r="102">
          <cell r="A102">
            <v>2002</v>
          </cell>
          <cell r="L102">
            <v>0.31394565105438232</v>
          </cell>
          <cell r="AW102">
            <v>0.28184382457705198</v>
          </cell>
        </row>
        <row r="103">
          <cell r="A103">
            <v>2003</v>
          </cell>
          <cell r="L103">
            <v>0.31378078460693359</v>
          </cell>
          <cell r="AW103">
            <v>0.29563916173911198</v>
          </cell>
        </row>
        <row r="104">
          <cell r="A104">
            <v>2004</v>
          </cell>
          <cell r="L104">
            <v>0.31844848394393921</v>
          </cell>
          <cell r="AW104">
            <v>0.30581868081746166</v>
          </cell>
        </row>
        <row r="105">
          <cell r="A105">
            <v>2005</v>
          </cell>
          <cell r="L105">
            <v>0.32629474997520447</v>
          </cell>
          <cell r="AW105">
            <v>0.30785545139054643</v>
          </cell>
        </row>
        <row r="106">
          <cell r="A106">
            <v>2006</v>
          </cell>
          <cell r="L106">
            <v>0.33056706190109253</v>
          </cell>
          <cell r="AW106">
            <v>0.31379865628707454</v>
          </cell>
        </row>
        <row r="107">
          <cell r="A107">
            <v>2007</v>
          </cell>
          <cell r="L107">
            <v>0.33572223782539368</v>
          </cell>
          <cell r="AW107">
            <v>0.32305393675759209</v>
          </cell>
        </row>
        <row r="108">
          <cell r="A108">
            <v>2008</v>
          </cell>
          <cell r="L108">
            <v>0.33836859464645386</v>
          </cell>
          <cell r="AW108">
            <v>0.31947416285983687</v>
          </cell>
        </row>
        <row r="109">
          <cell r="A109">
            <v>2009</v>
          </cell>
          <cell r="L109">
            <v>0.32980740070343018</v>
          </cell>
          <cell r="AW109">
            <v>0.31574756789383412</v>
          </cell>
        </row>
        <row r="110">
          <cell r="A110">
            <v>2010</v>
          </cell>
          <cell r="L110">
            <v>0.3421420156955719</v>
          </cell>
          <cell r="AW110">
            <v>0.33002090894709862</v>
          </cell>
        </row>
        <row r="111">
          <cell r="A111">
            <v>2011</v>
          </cell>
          <cell r="L111">
            <v>0.35274514555931091</v>
          </cell>
          <cell r="AW111">
            <v>0.32795906603286867</v>
          </cell>
        </row>
        <row r="112">
          <cell r="A112">
            <v>2012</v>
          </cell>
          <cell r="L112">
            <v>0.36559510231018066</v>
          </cell>
          <cell r="AW112">
            <v>0.3337066953280679</v>
          </cell>
        </row>
        <row r="113">
          <cell r="A113">
            <v>2013</v>
          </cell>
          <cell r="L113">
            <v>0.36085072159767151</v>
          </cell>
          <cell r="AW113">
            <v>0.34035994863300556</v>
          </cell>
        </row>
        <row r="114">
          <cell r="A114">
            <v>2014</v>
          </cell>
          <cell r="L114">
            <v>0.36553290486335754</v>
          </cell>
          <cell r="AW114">
            <v>0.34527792216609043</v>
          </cell>
        </row>
        <row r="115">
          <cell r="A115">
            <v>2015</v>
          </cell>
          <cell r="L115">
            <v>0.36625704169273376</v>
          </cell>
          <cell r="AW115">
            <v>0.34663211372612091</v>
          </cell>
        </row>
        <row r="116">
          <cell r="A116">
            <v>2016</v>
          </cell>
          <cell r="L116">
            <v>0.36265274882316589</v>
          </cell>
          <cell r="AW116">
            <v>0.34970158955041275</v>
          </cell>
        </row>
        <row r="117">
          <cell r="A117">
            <v>2017</v>
          </cell>
          <cell r="L117">
            <v>0.3555605411529541</v>
          </cell>
          <cell r="AW117">
            <v>0.35312639137787616</v>
          </cell>
        </row>
        <row r="118">
          <cell r="A118">
            <v>2018</v>
          </cell>
          <cell r="L118">
            <v>0.35359185934066772</v>
          </cell>
          <cell r="AW118">
            <v>0.35398053935445717</v>
          </cell>
        </row>
        <row r="119">
          <cell r="A119">
            <v>2019</v>
          </cell>
          <cell r="L119">
            <v>0.35310494899749756</v>
          </cell>
          <cell r="AW119">
            <v>0.35304488330427281</v>
          </cell>
        </row>
        <row r="120">
          <cell r="A120">
            <v>2020</v>
          </cell>
          <cell r="AW120">
            <v>0.35304488330427281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f_r_results"/>
    </sheetNames>
    <sheetDataSet>
      <sheetData sheetId="0">
        <row r="1">
          <cell r="O1" t="str">
            <v>rmacroc</v>
          </cell>
        </row>
        <row r="2">
          <cell r="A2">
            <v>1989</v>
          </cell>
          <cell r="D2">
            <v>7.0699999999999999E-2</v>
          </cell>
          <cell r="E2">
            <v>5.8099999999999999E-2</v>
          </cell>
          <cell r="F2">
            <v>7.1400000000000005E-2</v>
          </cell>
          <cell r="O2">
            <v>6.2399999999999997E-2</v>
          </cell>
          <cell r="P2">
            <v>5.1200000000000002E-2</v>
          </cell>
          <cell r="Q2">
            <v>6.3E-2</v>
          </cell>
          <cell r="R2">
            <v>6.2300000000000001E-2</v>
          </cell>
          <cell r="S2">
            <v>4.3200000000000002E-2</v>
          </cell>
          <cell r="T2">
            <v>5.2400000000000002E-2</v>
          </cell>
          <cell r="U2">
            <v>0.82178220000000002</v>
          </cell>
        </row>
        <row r="3">
          <cell r="A3">
            <v>1992</v>
          </cell>
          <cell r="D3">
            <v>7.4800000000000005E-2</v>
          </cell>
          <cell r="E3">
            <v>7.7799999999999994E-2</v>
          </cell>
          <cell r="F3">
            <v>8.7900000000000006E-2</v>
          </cell>
          <cell r="O3">
            <v>6.6000000000000003E-2</v>
          </cell>
          <cell r="P3">
            <v>6.8599999999999994E-2</v>
          </cell>
          <cell r="Q3">
            <v>7.7499999999999999E-2</v>
          </cell>
          <cell r="R3">
            <v>6.6000000000000003E-2</v>
          </cell>
          <cell r="S3">
            <v>5.1200000000000002E-2</v>
          </cell>
          <cell r="T3">
            <v>5.79E-2</v>
          </cell>
          <cell r="U3">
            <v>1.0401069999999999</v>
          </cell>
        </row>
        <row r="4">
          <cell r="A4">
            <v>1995</v>
          </cell>
          <cell r="D4">
            <v>4.7800000000000002E-2</v>
          </cell>
          <cell r="E4">
            <v>4.5100000000000001E-2</v>
          </cell>
          <cell r="F4">
            <v>3.8300000000000001E-2</v>
          </cell>
          <cell r="O4">
            <v>4.1300000000000003E-2</v>
          </cell>
          <cell r="P4">
            <v>3.9E-2</v>
          </cell>
          <cell r="Q4">
            <v>3.3099999999999997E-2</v>
          </cell>
          <cell r="R4">
            <v>4.1300000000000003E-2</v>
          </cell>
          <cell r="S4">
            <v>3.09E-2</v>
          </cell>
          <cell r="T4">
            <v>2.5100000000000001E-2</v>
          </cell>
          <cell r="U4">
            <v>0.94351459999999998</v>
          </cell>
        </row>
        <row r="5">
          <cell r="A5">
            <v>1998</v>
          </cell>
          <cell r="D5">
            <v>4.3400000000000001E-2</v>
          </cell>
          <cell r="E5">
            <v>4.8399999999999999E-2</v>
          </cell>
          <cell r="F5">
            <v>3.95E-2</v>
          </cell>
          <cell r="O5">
            <v>3.6400000000000002E-2</v>
          </cell>
          <cell r="P5">
            <v>4.0599999999999997E-2</v>
          </cell>
          <cell r="Q5">
            <v>3.3099999999999997E-2</v>
          </cell>
          <cell r="R5">
            <v>3.6400000000000002E-2</v>
          </cell>
          <cell r="S5">
            <v>3.0499999999999999E-2</v>
          </cell>
          <cell r="T5">
            <v>1.7600000000000001E-2</v>
          </cell>
          <cell r="U5">
            <v>1.1152070000000001</v>
          </cell>
        </row>
        <row r="6">
          <cell r="A6">
            <v>2001</v>
          </cell>
          <cell r="D6">
            <v>4.2599999999999999E-2</v>
          </cell>
          <cell r="E6">
            <v>3.7499999999999999E-2</v>
          </cell>
          <cell r="F6">
            <v>2.4899999999999999E-2</v>
          </cell>
          <cell r="O6">
            <v>3.49E-2</v>
          </cell>
          <cell r="P6">
            <v>3.0700000000000002E-2</v>
          </cell>
          <cell r="Q6">
            <v>2.0400000000000001E-2</v>
          </cell>
          <cell r="R6">
            <v>3.49E-2</v>
          </cell>
          <cell r="S6">
            <v>2.1299999999999999E-2</v>
          </cell>
          <cell r="T6">
            <v>6.7999999999999996E-3</v>
          </cell>
          <cell r="U6">
            <v>0.88028169999999994</v>
          </cell>
        </row>
        <row r="7">
          <cell r="A7">
            <v>2004</v>
          </cell>
          <cell r="D7">
            <v>2.86E-2</v>
          </cell>
          <cell r="E7">
            <v>2.8199999999999999E-2</v>
          </cell>
          <cell r="F7">
            <v>2.9100000000000001E-2</v>
          </cell>
          <cell r="O7">
            <v>2.2800000000000001E-2</v>
          </cell>
          <cell r="P7">
            <v>2.2499999999999999E-2</v>
          </cell>
          <cell r="Q7">
            <v>2.3199999999999998E-2</v>
          </cell>
          <cell r="R7">
            <v>2.2800000000000001E-2</v>
          </cell>
          <cell r="S7">
            <v>1.6299999999999999E-2</v>
          </cell>
          <cell r="T7">
            <v>1.29E-2</v>
          </cell>
          <cell r="U7">
            <v>0.98601399999999995</v>
          </cell>
        </row>
        <row r="8">
          <cell r="A8">
            <v>2007</v>
          </cell>
          <cell r="D8">
            <v>3.5999999999999997E-2</v>
          </cell>
          <cell r="E8">
            <v>5.74E-2</v>
          </cell>
          <cell r="F8">
            <v>5.8099999999999999E-2</v>
          </cell>
          <cell r="O8">
            <v>2.7799999999999998E-2</v>
          </cell>
          <cell r="P8">
            <v>4.4299999999999999E-2</v>
          </cell>
          <cell r="Q8">
            <v>4.48E-2</v>
          </cell>
          <cell r="R8">
            <v>2.7699999999999999E-2</v>
          </cell>
          <cell r="S8">
            <v>3.3700000000000001E-2</v>
          </cell>
          <cell r="T8">
            <v>2.0500000000000001E-2</v>
          </cell>
          <cell r="U8">
            <v>1.5944449999999999</v>
          </cell>
        </row>
        <row r="9">
          <cell r="A9">
            <v>2010</v>
          </cell>
          <cell r="D9">
            <v>2.7E-2</v>
          </cell>
          <cell r="E9">
            <v>3.4599999999999999E-2</v>
          </cell>
          <cell r="F9">
            <v>4.0300000000000002E-2</v>
          </cell>
          <cell r="O9">
            <v>2.06E-2</v>
          </cell>
          <cell r="P9">
            <v>2.64E-2</v>
          </cell>
          <cell r="Q9">
            <v>3.0700000000000002E-2</v>
          </cell>
          <cell r="R9">
            <v>2.06E-2</v>
          </cell>
          <cell r="S9">
            <v>1.8700000000000001E-2</v>
          </cell>
          <cell r="T9">
            <v>1.2999999999999999E-2</v>
          </cell>
          <cell r="U9">
            <v>1.281482</v>
          </cell>
        </row>
        <row r="10">
          <cell r="A10">
            <v>2013</v>
          </cell>
          <cell r="D10">
            <v>1.9699999999999999E-2</v>
          </cell>
          <cell r="E10">
            <v>2.7900000000000001E-2</v>
          </cell>
          <cell r="F10">
            <v>2.9100000000000001E-2</v>
          </cell>
          <cell r="O10">
            <v>1.44E-2</v>
          </cell>
          <cell r="P10">
            <v>2.0400000000000001E-2</v>
          </cell>
          <cell r="Q10">
            <v>2.1299999999999999E-2</v>
          </cell>
          <cell r="R10">
            <v>1.44E-2</v>
          </cell>
          <cell r="S10">
            <v>1.7100000000000001E-2</v>
          </cell>
          <cell r="T10">
            <v>1.46E-2</v>
          </cell>
          <cell r="U10">
            <v>1.4162440000000001</v>
          </cell>
        </row>
        <row r="11">
          <cell r="A11">
            <v>2016</v>
          </cell>
          <cell r="D11">
            <v>1.5599999999999999E-2</v>
          </cell>
          <cell r="E11">
            <v>2.2200000000000001E-2</v>
          </cell>
          <cell r="F11">
            <v>0.04</v>
          </cell>
          <cell r="O11">
            <v>1.0699999999999999E-2</v>
          </cell>
          <cell r="P11">
            <v>1.5299999999999999E-2</v>
          </cell>
          <cell r="Q11">
            <v>2.75E-2</v>
          </cell>
          <cell r="R11">
            <v>1.0699999999999999E-2</v>
          </cell>
          <cell r="S11">
            <v>1.34E-2</v>
          </cell>
          <cell r="T11">
            <v>2.2200000000000001E-2</v>
          </cell>
          <cell r="U11">
            <v>1.4230769999999999</v>
          </cell>
        </row>
        <row r="12">
          <cell r="A12">
            <v>2019</v>
          </cell>
          <cell r="D12">
            <v>1.8499999999999999E-2</v>
          </cell>
          <cell r="E12">
            <v>2.5899999999999999E-2</v>
          </cell>
          <cell r="F12">
            <v>3.5299999999999998E-2</v>
          </cell>
          <cell r="O12">
            <v>1.2699999999999999E-2</v>
          </cell>
          <cell r="P12">
            <v>1.78E-2</v>
          </cell>
          <cell r="Q12">
            <v>2.4299999999999999E-2</v>
          </cell>
          <cell r="R12">
            <v>1.2699999999999999E-2</v>
          </cell>
          <cell r="S12">
            <v>1.2200000000000001E-2</v>
          </cell>
          <cell r="T12">
            <v>1.09E-2</v>
          </cell>
          <cell r="U12">
            <v>1.4</v>
          </cell>
        </row>
        <row r="37">
          <cell r="V37">
            <v>7.4122634646318047E-2</v>
          </cell>
        </row>
        <row r="38">
          <cell r="V38">
            <v>5.3416366436419171E-2</v>
          </cell>
        </row>
        <row r="39">
          <cell r="V39">
            <v>4.6126278342386459E-2</v>
          </cell>
        </row>
        <row r="40">
          <cell r="V40">
            <v>4.6428198272341514E-2</v>
          </cell>
        </row>
        <row r="41">
          <cell r="V41">
            <v>4.8682173061223834E-2</v>
          </cell>
        </row>
        <row r="42">
          <cell r="V42">
            <v>2.4428408801149791E-2</v>
          </cell>
        </row>
        <row r="43">
          <cell r="V43">
            <v>4.1788966949251827E-2</v>
          </cell>
        </row>
        <row r="44">
          <cell r="V44">
            <v>1.7141159214473276E-2</v>
          </cell>
        </row>
        <row r="45">
          <cell r="V45">
            <v>1.1801191727408468E-2</v>
          </cell>
        </row>
        <row r="46">
          <cell r="V46">
            <v>1.0794066205284183E-2</v>
          </cell>
        </row>
        <row r="47">
          <cell r="V47">
            <v>1.3453165451645134E-2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1b"/>
      <sheetName val="DataF1"/>
      <sheetName val="F1"/>
      <sheetName val="F1b"/>
      <sheetName val="F1c"/>
      <sheetName val="F1d"/>
      <sheetName val="DataF2"/>
      <sheetName val="F2a"/>
      <sheetName val="F2b"/>
      <sheetName val="AF2a"/>
      <sheetName val="AF2b"/>
      <sheetName val="DataF3"/>
      <sheetName val="F3"/>
      <sheetName val="F3b"/>
      <sheetName val="Data4"/>
      <sheetName val="F4a"/>
      <sheetName val="Cristobal"/>
      <sheetName val="F4b"/>
      <sheetName val="pships2014"/>
      <sheetName val="Scorp 2014"/>
      <sheetName val="CopiedFromRevisionists"/>
      <sheetName val="Majority1"/>
      <sheetName val="Majority2"/>
      <sheetName val="DataMajority"/>
      <sheetName val="SYZZ"/>
      <sheetName val="FS34"/>
      <sheetName val="FS35"/>
      <sheetName val="FS36"/>
      <sheetName val="FS37"/>
      <sheetName val="FS38"/>
      <sheetName val="DataGrowth"/>
      <sheetName val="DataD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t="str">
            <v>100% S-corporation income and 30%  partnership income is capital (= original PSZ)</v>
          </cell>
          <cell r="C3" t="str">
            <v>50% S-cororation income and 50% partnership income is capital (= revised PSZ)</v>
          </cell>
          <cell r="D3" t="str">
            <v xml:space="preserve">25% S-cororation income and 50% partnership income is capital </v>
          </cell>
          <cell r="E3" t="str">
            <v>25% S-cororation income and 25% partnership income is capital (= SYZZ)</v>
          </cell>
        </row>
        <row r="7">
          <cell r="B7">
            <v>0.6134413480758667</v>
          </cell>
          <cell r="C7">
            <v>0.6939082145690918</v>
          </cell>
          <cell r="D7">
            <v>0.6939082145690918</v>
          </cell>
          <cell r="E7">
            <v>0.59328001737594604</v>
          </cell>
        </row>
        <row r="8">
          <cell r="B8">
            <v>0.6196894645690918</v>
          </cell>
          <cell r="C8">
            <v>0.70414960384368896</v>
          </cell>
          <cell r="D8">
            <v>0.70414960384368896</v>
          </cell>
          <cell r="E8">
            <v>0.59926724433898926</v>
          </cell>
        </row>
        <row r="9">
          <cell r="B9">
            <v>0.62593764066696167</v>
          </cell>
          <cell r="C9">
            <v>0.71439099311828613</v>
          </cell>
          <cell r="D9">
            <v>0.71439099311828613</v>
          </cell>
          <cell r="E9">
            <v>0.60525453090667725</v>
          </cell>
        </row>
        <row r="10">
          <cell r="B10">
            <v>0.6393197774887085</v>
          </cell>
          <cell r="C10">
            <v>0.71674817800521851</v>
          </cell>
          <cell r="D10">
            <v>0.71672439575195312</v>
          </cell>
          <cell r="E10">
            <v>0.61607754230499268</v>
          </cell>
        </row>
        <row r="11">
          <cell r="B11">
            <v>0.6527019739151001</v>
          </cell>
          <cell r="C11">
            <v>0.71910536289215088</v>
          </cell>
          <cell r="D11">
            <v>0.71905773878097534</v>
          </cell>
          <cell r="E11">
            <v>0.62690049409866333</v>
          </cell>
        </row>
        <row r="12">
          <cell r="B12">
            <v>0.59755450487136841</v>
          </cell>
          <cell r="C12">
            <v>0.67227673530578613</v>
          </cell>
          <cell r="D12">
            <v>0.67208176851272583</v>
          </cell>
          <cell r="E12">
            <v>0.57504290342330933</v>
          </cell>
        </row>
        <row r="13">
          <cell r="B13">
            <v>0.60919034481048584</v>
          </cell>
          <cell r="C13">
            <v>0.67685133218765259</v>
          </cell>
          <cell r="D13">
            <v>0.67685133218765259</v>
          </cell>
          <cell r="E13">
            <v>0.58499664068222046</v>
          </cell>
        </row>
        <row r="14">
          <cell r="B14">
            <v>0.56529265642166138</v>
          </cell>
          <cell r="C14">
            <v>0.62910008430480957</v>
          </cell>
          <cell r="D14">
            <v>0.62582367658615112</v>
          </cell>
          <cell r="E14">
            <v>0.53092813491821289</v>
          </cell>
        </row>
        <row r="15">
          <cell r="B15">
            <v>0.51916831731796265</v>
          </cell>
          <cell r="C15">
            <v>0.59102326631546021</v>
          </cell>
          <cell r="D15">
            <v>0.58766978979110718</v>
          </cell>
          <cell r="E15">
            <v>0.48474529385566711</v>
          </cell>
        </row>
        <row r="16">
          <cell r="B16">
            <v>0.52379989624023438</v>
          </cell>
          <cell r="C16">
            <v>0.59350365400314331</v>
          </cell>
          <cell r="D16">
            <v>0.58924204111099243</v>
          </cell>
          <cell r="E16">
            <v>0.49487343430519104</v>
          </cell>
        </row>
        <row r="17">
          <cell r="B17">
            <v>0.53313171863555908</v>
          </cell>
          <cell r="C17">
            <v>0.59749263525009155</v>
          </cell>
          <cell r="D17">
            <v>0.59327346086502075</v>
          </cell>
          <cell r="E17">
            <v>0.50403791666030884</v>
          </cell>
        </row>
        <row r="18">
          <cell r="B18">
            <v>0.55428242683410645</v>
          </cell>
          <cell r="C18">
            <v>0.5998847484588623</v>
          </cell>
          <cell r="D18">
            <v>0.59713870286941528</v>
          </cell>
          <cell r="E18">
            <v>0.52480894327163696</v>
          </cell>
        </row>
        <row r="19">
          <cell r="B19">
            <v>0.48434340953826904</v>
          </cell>
          <cell r="C19">
            <v>0.53737294673919678</v>
          </cell>
          <cell r="D19">
            <v>0.53328865766525269</v>
          </cell>
          <cell r="E19">
            <v>0.46251407265663147</v>
          </cell>
        </row>
        <row r="20">
          <cell r="B20">
            <v>0.49006381630897522</v>
          </cell>
          <cell r="C20">
            <v>0.55604320764541626</v>
          </cell>
          <cell r="D20">
            <v>0.55288225412368774</v>
          </cell>
          <cell r="E20">
            <v>0.47166311740875244</v>
          </cell>
        </row>
        <row r="21">
          <cell r="B21">
            <v>0.49197950959205627</v>
          </cell>
          <cell r="C21">
            <v>0.55958282947540283</v>
          </cell>
          <cell r="D21">
            <v>0.55688244104385376</v>
          </cell>
          <cell r="E21">
            <v>0.4733441174030304</v>
          </cell>
        </row>
        <row r="22">
          <cell r="B22">
            <v>0.49987849593162537</v>
          </cell>
          <cell r="C22">
            <v>0.56954687833786011</v>
          </cell>
          <cell r="D22">
            <v>0.56740033626556396</v>
          </cell>
          <cell r="E22">
            <v>0.48198750615119934</v>
          </cell>
        </row>
        <row r="23">
          <cell r="B23">
            <v>0.46765619516372681</v>
          </cell>
          <cell r="C23">
            <v>0.53173542022705078</v>
          </cell>
          <cell r="D23">
            <v>0.52897322177886963</v>
          </cell>
          <cell r="E23">
            <v>0.44694289565086365</v>
          </cell>
        </row>
        <row r="24">
          <cell r="B24">
            <v>0.4852219820022583</v>
          </cell>
          <cell r="C24">
            <v>0.54054933786392212</v>
          </cell>
          <cell r="D24">
            <v>0.5380476713180542</v>
          </cell>
          <cell r="E24">
            <v>0.46625047922134399</v>
          </cell>
        </row>
        <row r="25">
          <cell r="B25">
            <v>0.48155680298805237</v>
          </cell>
          <cell r="C25">
            <v>0.53172075748443604</v>
          </cell>
          <cell r="D25">
            <v>0.52953886985778809</v>
          </cell>
          <cell r="E25">
            <v>0.46644145250320435</v>
          </cell>
        </row>
        <row r="26">
          <cell r="B26">
            <v>0.50392055511474609</v>
          </cell>
          <cell r="C26">
            <v>0.55264109373092651</v>
          </cell>
          <cell r="D26">
            <v>0.55089569091796875</v>
          </cell>
          <cell r="E26">
            <v>0.49286842346191406</v>
          </cell>
        </row>
        <row r="27">
          <cell r="B27">
            <v>0.50929540395736694</v>
          </cell>
          <cell r="C27">
            <v>0.53650391101837158</v>
          </cell>
          <cell r="D27">
            <v>0.53484594821929932</v>
          </cell>
          <cell r="E27">
            <v>0.50067371129989624</v>
          </cell>
        </row>
        <row r="28">
          <cell r="B28">
            <v>0.49773648381233215</v>
          </cell>
          <cell r="C28">
            <v>0.52726399898529053</v>
          </cell>
          <cell r="D28">
            <v>0.5245048999786377</v>
          </cell>
          <cell r="E28">
            <v>0.48597666621208191</v>
          </cell>
        </row>
        <row r="29">
          <cell r="B29">
            <v>0.5255158543586731</v>
          </cell>
          <cell r="C29">
            <v>0.55340546369552612</v>
          </cell>
          <cell r="D29">
            <v>0.54812270402908325</v>
          </cell>
          <cell r="E29">
            <v>0.5080418586730957</v>
          </cell>
        </row>
        <row r="30">
          <cell r="B30">
            <v>0.51662081480026245</v>
          </cell>
          <cell r="C30">
            <v>0.54282331466674805</v>
          </cell>
          <cell r="D30">
            <v>0.53800117969512939</v>
          </cell>
          <cell r="E30">
            <v>0.50071626901626587</v>
          </cell>
        </row>
        <row r="31">
          <cell r="B31">
            <v>0.50133681297302246</v>
          </cell>
          <cell r="C31">
            <v>0.51890194416046143</v>
          </cell>
          <cell r="D31">
            <v>0.51334339380264282</v>
          </cell>
          <cell r="E31">
            <v>0.48428604006767273</v>
          </cell>
        </row>
        <row r="32">
          <cell r="B32">
            <v>0.48623207211494446</v>
          </cell>
          <cell r="C32">
            <v>0.49831011891365051</v>
          </cell>
          <cell r="D32">
            <v>0.49035793542861938</v>
          </cell>
          <cell r="E32">
            <v>0.45642688870429993</v>
          </cell>
        </row>
        <row r="33">
          <cell r="B33">
            <v>0.46906313300132751</v>
          </cell>
          <cell r="C33">
            <v>0.48612877726554871</v>
          </cell>
          <cell r="D33">
            <v>0.47262299060821533</v>
          </cell>
          <cell r="E33">
            <v>0.43020614981651306</v>
          </cell>
        </row>
        <row r="34">
          <cell r="B34">
            <v>0.497688889503479</v>
          </cell>
          <cell r="C34">
            <v>0.50918716192245483</v>
          </cell>
          <cell r="D34">
            <v>0.49492013454437256</v>
          </cell>
          <cell r="E34">
            <v>0.45440453290939331</v>
          </cell>
        </row>
        <row r="35">
          <cell r="B35">
            <v>0.45815607905387878</v>
          </cell>
          <cell r="C35">
            <v>0.47102645039558411</v>
          </cell>
          <cell r="D35">
            <v>0.45726972818374634</v>
          </cell>
          <cell r="E35">
            <v>0.41690212488174438</v>
          </cell>
        </row>
        <row r="36">
          <cell r="B36">
            <v>0.464903324842453</v>
          </cell>
          <cell r="C36">
            <v>0.47771412134170532</v>
          </cell>
          <cell r="D36">
            <v>0.4656970202922821</v>
          </cell>
          <cell r="E36">
            <v>0.42577791213989258</v>
          </cell>
        </row>
        <row r="37">
          <cell r="B37">
            <v>0.43478858470916748</v>
          </cell>
          <cell r="C37">
            <v>0.45775920152664185</v>
          </cell>
          <cell r="D37">
            <v>0.44472888112068176</v>
          </cell>
          <cell r="E37">
            <v>0.39165619015693665</v>
          </cell>
        </row>
        <row r="38">
          <cell r="B38">
            <v>0.43425086140632629</v>
          </cell>
          <cell r="C38">
            <v>0.45409354567527771</v>
          </cell>
          <cell r="D38">
            <v>0.44100803136825562</v>
          </cell>
          <cell r="E38">
            <v>0.38891324400901794</v>
          </cell>
        </row>
        <row r="39">
          <cell r="B39">
            <v>0.45095393061637878</v>
          </cell>
          <cell r="C39">
            <v>0.45429885387420654</v>
          </cell>
          <cell r="D39">
            <v>0.43415570259094238</v>
          </cell>
          <cell r="E39">
            <v>0.38955950736999512</v>
          </cell>
        </row>
        <row r="40">
          <cell r="B40">
            <v>0.44951730966567993</v>
          </cell>
          <cell r="C40">
            <v>0.44994321465492249</v>
          </cell>
          <cell r="D40">
            <v>0.42762255668640137</v>
          </cell>
          <cell r="E40">
            <v>0.38532829284667969</v>
          </cell>
        </row>
        <row r="41">
          <cell r="B41">
            <v>0.44510987401008606</v>
          </cell>
          <cell r="C41">
            <v>0.44412213563919067</v>
          </cell>
          <cell r="D41">
            <v>0.41947624087333679</v>
          </cell>
          <cell r="E41">
            <v>0.37059977650642395</v>
          </cell>
        </row>
        <row r="42">
          <cell r="B42">
            <v>0.43891036510467529</v>
          </cell>
          <cell r="C42">
            <v>0.44291979074478149</v>
          </cell>
          <cell r="D42">
            <v>0.41768154501914978</v>
          </cell>
          <cell r="E42">
            <v>0.36394286155700684</v>
          </cell>
        </row>
        <row r="43">
          <cell r="B43">
            <v>0.42223626375198364</v>
          </cell>
          <cell r="C43">
            <v>0.42221873998641968</v>
          </cell>
          <cell r="D43">
            <v>0.39174571633338928</v>
          </cell>
          <cell r="E43">
            <v>0.32773974537849426</v>
          </cell>
        </row>
        <row r="44">
          <cell r="B44">
            <v>0.39360946416854858</v>
          </cell>
          <cell r="C44">
            <v>0.39759743213653564</v>
          </cell>
          <cell r="D44">
            <v>0.36504572629928589</v>
          </cell>
          <cell r="E44">
            <v>0.29908841848373413</v>
          </cell>
        </row>
        <row r="45">
          <cell r="B45">
            <v>0.37082228064537048</v>
          </cell>
          <cell r="C45">
            <v>0.37594762444496155</v>
          </cell>
          <cell r="D45">
            <v>0.34398114681243896</v>
          </cell>
          <cell r="E45">
            <v>0.27297109365463257</v>
          </cell>
        </row>
        <row r="46">
          <cell r="B46">
            <v>0.36028075218200684</v>
          </cell>
          <cell r="C46">
            <v>0.38756603002548218</v>
          </cell>
          <cell r="D46">
            <v>0.35800322890281677</v>
          </cell>
          <cell r="E46">
            <v>0.2661382257938385</v>
          </cell>
        </row>
        <row r="47">
          <cell r="B47">
            <v>0.37265151739120483</v>
          </cell>
          <cell r="C47">
            <v>0.40381982922554016</v>
          </cell>
          <cell r="D47">
            <v>0.37556570768356323</v>
          </cell>
          <cell r="E47">
            <v>0.27862972021102905</v>
          </cell>
        </row>
        <row r="48">
          <cell r="B48">
            <v>0.36792993545532227</v>
          </cell>
          <cell r="C48">
            <v>0.39739352464675903</v>
          </cell>
          <cell r="D48">
            <v>0.36887332797050476</v>
          </cell>
          <cell r="E48">
            <v>0.27519476413726807</v>
          </cell>
        </row>
        <row r="49">
          <cell r="B49">
            <v>0.37575942277908325</v>
          </cell>
          <cell r="C49">
            <v>0.40175828337669373</v>
          </cell>
          <cell r="D49">
            <v>0.36933895945549011</v>
          </cell>
          <cell r="E49">
            <v>0.27359595894813538</v>
          </cell>
        </row>
        <row r="50">
          <cell r="B50">
            <v>0.41240721940994263</v>
          </cell>
          <cell r="C50">
            <v>0.42228403687477112</v>
          </cell>
          <cell r="D50">
            <v>0.38850215077400208</v>
          </cell>
          <cell r="E50">
            <v>0.30476617813110352</v>
          </cell>
        </row>
        <row r="51">
          <cell r="B51">
            <v>0.41983217000961304</v>
          </cell>
          <cell r="C51">
            <v>0.42445236444473267</v>
          </cell>
          <cell r="D51">
            <v>0.38543590903282166</v>
          </cell>
          <cell r="E51">
            <v>0.30187168717384338</v>
          </cell>
        </row>
        <row r="52">
          <cell r="B52">
            <v>0.41189244389533997</v>
          </cell>
          <cell r="C52">
            <v>0.39676815271377563</v>
          </cell>
          <cell r="D52">
            <v>0.3546445369720459</v>
          </cell>
          <cell r="E52">
            <v>0.28489202260971069</v>
          </cell>
        </row>
        <row r="53">
          <cell r="B53">
            <v>0.38562804460525513</v>
          </cell>
          <cell r="C53">
            <v>0.40238487720489502</v>
          </cell>
          <cell r="D53">
            <v>0.36567705869674683</v>
          </cell>
          <cell r="E53">
            <v>0.26383465528488159</v>
          </cell>
        </row>
        <row r="54">
          <cell r="B54">
            <v>0.40189358592033386</v>
          </cell>
          <cell r="C54">
            <v>0.42916733026504517</v>
          </cell>
          <cell r="D54">
            <v>0.39403143525123596</v>
          </cell>
          <cell r="E54">
            <v>0.29475140571594238</v>
          </cell>
        </row>
        <row r="55">
          <cell r="B55">
            <v>0.40976682305335999</v>
          </cell>
          <cell r="C55">
            <v>0.43365755677223206</v>
          </cell>
          <cell r="D55">
            <v>0.39648044109344482</v>
          </cell>
          <cell r="E55">
            <v>0.30447098612785339</v>
          </cell>
        </row>
        <row r="56">
          <cell r="B56">
            <v>0.40187448263168335</v>
          </cell>
          <cell r="C56">
            <v>0.432859867811203</v>
          </cell>
          <cell r="D56">
            <v>0.39595091342926025</v>
          </cell>
          <cell r="E56">
            <v>0.29425087571144104</v>
          </cell>
        </row>
        <row r="57">
          <cell r="B57">
            <v>0.41172686219215393</v>
          </cell>
          <cell r="C57">
            <v>0.44258791208267212</v>
          </cell>
          <cell r="D57">
            <v>0.39834192395210266</v>
          </cell>
          <cell r="E57">
            <v>0.29276382923126221</v>
          </cell>
        </row>
        <row r="58">
          <cell r="B58">
            <v>0.39042696356773376</v>
          </cell>
          <cell r="C58">
            <v>0.43978011608123779</v>
          </cell>
          <cell r="D58">
            <v>0.40061521530151367</v>
          </cell>
          <cell r="E58">
            <v>0.28080174326896667</v>
          </cell>
        </row>
        <row r="59">
          <cell r="B59">
            <v>0.42836189270019531</v>
          </cell>
          <cell r="C59">
            <v>0.4613814651966095</v>
          </cell>
          <cell r="D59">
            <v>0.41949805617332458</v>
          </cell>
          <cell r="E59">
            <v>0.31290525197982788</v>
          </cell>
        </row>
        <row r="60">
          <cell r="B60">
            <v>0.42594477534294128</v>
          </cell>
          <cell r="C60">
            <v>0.44550794363021851</v>
          </cell>
          <cell r="D60">
            <v>0.40034776926040649</v>
          </cell>
          <cell r="E60">
            <v>0.29722636938095093</v>
          </cell>
        </row>
        <row r="61">
          <cell r="B61">
            <v>0.42042917013168335</v>
          </cell>
          <cell r="C61">
            <v>0.4395412802696228</v>
          </cell>
          <cell r="D61">
            <v>0.39614292979240417</v>
          </cell>
          <cell r="E61">
            <v>0.29474568367004395</v>
          </cell>
        </row>
        <row r="62">
          <cell r="B62">
            <v>0.39212784171104431</v>
          </cell>
          <cell r="C62">
            <v>0.41307169198989868</v>
          </cell>
          <cell r="D62">
            <v>0.3671952486038208</v>
          </cell>
          <cell r="E62">
            <v>0.26630941033363342</v>
          </cell>
        </row>
        <row r="63">
          <cell r="B63">
            <v>0.3958052396774292</v>
          </cell>
          <cell r="C63">
            <v>0.42161962389945984</v>
          </cell>
          <cell r="D63">
            <v>0.3771091103553772</v>
          </cell>
          <cell r="E63">
            <v>0.27260574698448181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persons/person.xml><?xml version="1.0" encoding="utf-8"?>
<personList xmlns="http://schemas.microsoft.com/office/spreadsheetml/2018/threadedcomments" xmlns:x="http://schemas.openxmlformats.org/spreadsheetml/2006/main">
  <person displayName="Gabriel Zucman" id="{D2062CDA-E4F6-DE41-BA0F-7353707A0DEC}" userId="S::zucman@berkeley.edu::7fa3b0bc-bf52-426c-8906-b77895a90652" providerId="AD"/>
</personList>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M25" dT="2020-10-06T22:30:54.86" personId="{D2062CDA-E4F6-DE41-BA0F-7353707A0DEC}" id="{78B91B78-005A-C94E-8D5B-ACEF55951B19}">
    <text>Investment dedudction passes through to shareholers</text>
  </threadedComment>
</ThreadedComments>
</file>

<file path=xl/worksheets/_rels/sheet1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8.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116"/>
  <sheetViews>
    <sheetView zoomScale="107" zoomScaleNormal="107" zoomScalePageLayoutView="150" workbookViewId="0">
      <pane xSplit="1" ySplit="2" topLeftCell="B23" activePane="bottomRight" state="frozen"/>
      <selection pane="topRight" activeCell="B1" sqref="B1"/>
      <selection pane="bottomLeft" activeCell="A3" sqref="A3"/>
      <selection pane="bottomRight" activeCell="C101" sqref="C101"/>
    </sheetView>
  </sheetViews>
  <sheetFormatPr baseColWidth="10" defaultRowHeight="16"/>
  <cols>
    <col min="2" max="2" width="12.28515625" customWidth="1"/>
    <col min="3" max="3" width="12.85546875" customWidth="1"/>
  </cols>
  <sheetData>
    <row r="1" spans="1:4">
      <c r="B1" s="3" t="s">
        <v>91</v>
      </c>
    </row>
    <row r="2" spans="1:4" s="82" customFormat="1" ht="34">
      <c r="B2" s="82" t="s">
        <v>93</v>
      </c>
      <c r="C2" s="82" t="s">
        <v>187</v>
      </c>
    </row>
    <row r="3" spans="1:4">
      <c r="A3" s="86">
        <v>1910</v>
      </c>
    </row>
    <row r="4" spans="1:4">
      <c r="A4" s="86">
        <v>1911</v>
      </c>
      <c r="C4" s="87"/>
    </row>
    <row r="5" spans="1:4">
      <c r="A5" s="86">
        <v>1912</v>
      </c>
      <c r="C5" s="87"/>
    </row>
    <row r="6" spans="1:4">
      <c r="A6" s="86">
        <v>1913</v>
      </c>
      <c r="B6" s="87">
        <v>0.22531783408551995</v>
      </c>
      <c r="C6" s="87">
        <v>0.24092877623495412</v>
      </c>
      <c r="D6" s="81"/>
    </row>
    <row r="7" spans="1:4">
      <c r="A7" s="86">
        <v>1914</v>
      </c>
      <c r="B7" s="87">
        <v>0.22187748782152664</v>
      </c>
      <c r="C7" s="87">
        <v>0.23505433068757334</v>
      </c>
      <c r="D7" s="81"/>
    </row>
    <row r="8" spans="1:4">
      <c r="A8" s="86">
        <v>1915</v>
      </c>
      <c r="B8" s="87">
        <v>0.23313621676027849</v>
      </c>
      <c r="C8" s="87">
        <v>0.24600041055616007</v>
      </c>
      <c r="D8" s="81"/>
    </row>
    <row r="9" spans="1:4">
      <c r="A9" s="86">
        <v>1916</v>
      </c>
      <c r="B9" s="87">
        <v>0.24765429609930037</v>
      </c>
      <c r="C9" s="87">
        <v>0.26335116305324591</v>
      </c>
      <c r="D9" s="81"/>
    </row>
    <row r="10" spans="1:4">
      <c r="A10" s="86">
        <v>1917</v>
      </c>
      <c r="B10" s="87">
        <v>0.22001700755575318</v>
      </c>
      <c r="C10" s="87">
        <v>0.22418966720627653</v>
      </c>
      <c r="D10" s="81"/>
    </row>
    <row r="11" spans="1:4">
      <c r="A11" s="86">
        <v>1918</v>
      </c>
      <c r="B11" s="87">
        <v>0.17636089892246498</v>
      </c>
      <c r="C11" s="87">
        <v>0.17891305348073239</v>
      </c>
      <c r="D11" s="81"/>
    </row>
    <row r="12" spans="1:4">
      <c r="A12" s="86">
        <v>1919</v>
      </c>
      <c r="B12" s="87">
        <v>0.18481438504437503</v>
      </c>
      <c r="C12" s="87">
        <v>0.18586647543609647</v>
      </c>
      <c r="D12" s="81"/>
    </row>
    <row r="13" spans="1:4">
      <c r="A13" s="86">
        <v>1920</v>
      </c>
      <c r="B13" s="87">
        <v>0.1495462391204814</v>
      </c>
      <c r="C13" s="87">
        <v>0.14823032200350997</v>
      </c>
      <c r="D13" s="81"/>
    </row>
    <row r="14" spans="1:4">
      <c r="A14" s="86">
        <v>1921</v>
      </c>
      <c r="B14" s="87">
        <v>0.15079519996030011</v>
      </c>
      <c r="C14" s="87">
        <v>0.15697197346277048</v>
      </c>
      <c r="D14" s="81"/>
    </row>
    <row r="15" spans="1:4">
      <c r="A15" s="86">
        <v>1922</v>
      </c>
      <c r="B15" s="87">
        <v>0.17171946422905882</v>
      </c>
      <c r="C15" s="87">
        <v>0.17906457444959215</v>
      </c>
      <c r="D15" s="81"/>
    </row>
    <row r="16" spans="1:4">
      <c r="A16" s="86">
        <v>1923</v>
      </c>
      <c r="B16" s="87">
        <v>0.14911102313770533</v>
      </c>
      <c r="C16" s="87">
        <v>0.15380681795052506</v>
      </c>
      <c r="D16" s="81"/>
    </row>
    <row r="17" spans="1:4">
      <c r="A17" s="86">
        <v>1924</v>
      </c>
      <c r="B17" s="87">
        <v>0.16008967632044749</v>
      </c>
      <c r="C17" s="87">
        <v>0.1665934536006668</v>
      </c>
      <c r="D17" s="81"/>
    </row>
    <row r="18" spans="1:4">
      <c r="A18" s="86">
        <v>1925</v>
      </c>
      <c r="B18" s="87">
        <v>0.18640763079714109</v>
      </c>
      <c r="C18" s="87">
        <v>0.18346422639825008</v>
      </c>
      <c r="D18" s="81"/>
    </row>
    <row r="19" spans="1:4">
      <c r="A19" s="86">
        <v>1926</v>
      </c>
      <c r="B19" s="87">
        <v>0.20269895559595805</v>
      </c>
      <c r="C19" s="87">
        <v>0.19670300419875877</v>
      </c>
      <c r="D19" s="81"/>
    </row>
    <row r="20" spans="1:4">
      <c r="A20" s="86">
        <v>1927</v>
      </c>
      <c r="B20" s="87">
        <v>0.22641186213556661</v>
      </c>
      <c r="C20" s="87">
        <v>0.21338417327142178</v>
      </c>
      <c r="D20" s="81"/>
    </row>
    <row r="21" spans="1:4">
      <c r="A21" s="86">
        <v>1928</v>
      </c>
      <c r="B21" s="87">
        <v>0.24617347576162346</v>
      </c>
      <c r="C21" s="87">
        <v>0.24006226083434951</v>
      </c>
      <c r="D21" s="81"/>
    </row>
    <row r="22" spans="1:4">
      <c r="A22" s="86">
        <v>1929</v>
      </c>
      <c r="B22" s="87">
        <v>0.24790042489816416</v>
      </c>
      <c r="C22" s="87">
        <v>0.24890518185368884</v>
      </c>
      <c r="D22" s="81"/>
    </row>
    <row r="23" spans="1:4">
      <c r="A23" s="86">
        <v>1930</v>
      </c>
      <c r="B23" s="87">
        <v>0.22972237321111191</v>
      </c>
      <c r="C23" s="87">
        <v>0.20015056575841034</v>
      </c>
      <c r="D23" s="81"/>
    </row>
    <row r="24" spans="1:4">
      <c r="A24" s="86">
        <v>1931</v>
      </c>
      <c r="B24" s="87">
        <v>0.21620148176713322</v>
      </c>
      <c r="C24" s="87">
        <v>0.16642131377540145</v>
      </c>
      <c r="D24" s="81"/>
    </row>
    <row r="25" spans="1:4">
      <c r="A25" s="86">
        <v>1932</v>
      </c>
      <c r="B25" s="87">
        <v>0.22417174720785932</v>
      </c>
      <c r="C25" s="87">
        <v>0.17302006941200737</v>
      </c>
      <c r="D25" s="81"/>
    </row>
    <row r="26" spans="1:4">
      <c r="A26" s="86">
        <v>1933</v>
      </c>
      <c r="B26" s="87">
        <v>0.22187766822150759</v>
      </c>
      <c r="C26" s="87">
        <v>0.19124180037303667</v>
      </c>
      <c r="D26" s="81"/>
    </row>
    <row r="27" spans="1:4">
      <c r="A27" s="86">
        <v>1934</v>
      </c>
      <c r="B27" s="87">
        <v>0.21779266117937759</v>
      </c>
      <c r="C27" s="87">
        <v>0.18908005157912486</v>
      </c>
      <c r="D27" s="81"/>
    </row>
    <row r="28" spans="1:4">
      <c r="A28" s="86">
        <v>1935</v>
      </c>
      <c r="B28" s="87">
        <v>0.2076627508406946</v>
      </c>
      <c r="C28" s="87">
        <v>0.18766678742053308</v>
      </c>
      <c r="D28" s="81"/>
    </row>
    <row r="29" spans="1:4">
      <c r="A29" s="86">
        <v>1936</v>
      </c>
      <c r="B29" s="87">
        <v>0.19968361990614827</v>
      </c>
      <c r="C29" s="87">
        <v>0.19316556860655518</v>
      </c>
      <c r="D29" s="81"/>
    </row>
    <row r="30" spans="1:4">
      <c r="A30" s="86">
        <v>1937</v>
      </c>
      <c r="B30" s="87">
        <v>0.19737659492600645</v>
      </c>
      <c r="C30" s="87">
        <v>0.19402231816139548</v>
      </c>
      <c r="D30" s="81"/>
    </row>
    <row r="31" spans="1:4">
      <c r="A31" s="86">
        <v>1938</v>
      </c>
      <c r="B31" s="87">
        <v>0.16791582596213606</v>
      </c>
      <c r="C31" s="87">
        <v>0.17280156544219238</v>
      </c>
      <c r="D31" s="81"/>
    </row>
    <row r="32" spans="1:4">
      <c r="A32" s="86">
        <v>1939</v>
      </c>
      <c r="B32" s="87">
        <v>0.17432511752226251</v>
      </c>
      <c r="C32" s="87">
        <v>0.1729476968044607</v>
      </c>
      <c r="D32" s="81"/>
    </row>
    <row r="33" spans="1:4">
      <c r="A33" s="86">
        <v>1940</v>
      </c>
      <c r="B33" s="87">
        <v>0.15335431181741965</v>
      </c>
      <c r="C33" s="87">
        <v>0.15832570379080871</v>
      </c>
      <c r="D33" s="81"/>
    </row>
    <row r="34" spans="1:4">
      <c r="A34" s="86">
        <v>1941</v>
      </c>
      <c r="B34" s="87">
        <v>0.13392714557834787</v>
      </c>
      <c r="C34" s="87">
        <v>0.13797867189240931</v>
      </c>
      <c r="D34" s="81"/>
    </row>
    <row r="35" spans="1:4">
      <c r="A35" s="86">
        <v>1942</v>
      </c>
      <c r="B35" s="87">
        <v>0.1298599723885317</v>
      </c>
      <c r="C35" s="87">
        <v>0.13217601949782976</v>
      </c>
      <c r="D35" s="81"/>
    </row>
    <row r="36" spans="1:4">
      <c r="A36" s="86">
        <v>1943</v>
      </c>
      <c r="B36" s="87">
        <v>0.12667895275361468</v>
      </c>
      <c r="C36" s="87">
        <v>0.12692106185363716</v>
      </c>
      <c r="D36" s="81"/>
    </row>
    <row r="37" spans="1:4">
      <c r="A37" s="86">
        <v>1944</v>
      </c>
      <c r="B37" s="87">
        <v>0.1217299300983723</v>
      </c>
      <c r="C37" s="87">
        <v>0.11471496648646842</v>
      </c>
      <c r="D37" s="81"/>
    </row>
    <row r="38" spans="1:4">
      <c r="A38" s="86">
        <v>1945</v>
      </c>
      <c r="B38" s="87">
        <v>0.11869480010668916</v>
      </c>
      <c r="C38" s="87">
        <v>0.11268053849621522</v>
      </c>
      <c r="D38" s="81"/>
    </row>
    <row r="39" spans="1:4">
      <c r="A39" s="86">
        <v>1946</v>
      </c>
      <c r="B39" s="87">
        <v>0.10911880839529409</v>
      </c>
      <c r="C39" s="87">
        <v>0.10537846225611405</v>
      </c>
      <c r="D39" s="81"/>
    </row>
    <row r="40" spans="1:4">
      <c r="A40" s="86">
        <v>1947</v>
      </c>
      <c r="B40" s="87">
        <v>0.10477081376653329</v>
      </c>
      <c r="C40" s="87">
        <v>0.1046739191020308</v>
      </c>
      <c r="D40" s="81"/>
    </row>
    <row r="41" spans="1:4">
      <c r="A41" s="86">
        <v>1948</v>
      </c>
      <c r="B41" s="87">
        <v>0.10322343801310285</v>
      </c>
      <c r="C41" s="87">
        <v>0.10355412132955275</v>
      </c>
      <c r="D41" s="81"/>
    </row>
    <row r="42" spans="1:4">
      <c r="A42" s="86">
        <v>1949</v>
      </c>
      <c r="B42" s="87">
        <v>9.9951774844997648E-2</v>
      </c>
      <c r="C42" s="87">
        <v>0.10074787940833727</v>
      </c>
      <c r="D42" s="81"/>
    </row>
    <row r="43" spans="1:4">
      <c r="A43" s="86">
        <v>1950</v>
      </c>
      <c r="B43" s="87">
        <v>0.10586902180664871</v>
      </c>
      <c r="C43" s="87">
        <v>0.10595487369965867</v>
      </c>
      <c r="D43" s="81"/>
    </row>
    <row r="44" spans="1:4">
      <c r="A44" s="86">
        <v>1951</v>
      </c>
      <c r="B44" s="87">
        <v>0.10130723941273323</v>
      </c>
      <c r="C44" s="87">
        <v>0.10035991997089218</v>
      </c>
      <c r="D44" s="81"/>
    </row>
    <row r="45" spans="1:4">
      <c r="A45" s="86">
        <v>1952</v>
      </c>
      <c r="B45" s="87">
        <v>9.9455418820755842E-2</v>
      </c>
      <c r="C45" s="87">
        <v>9.9048541811715393E-2</v>
      </c>
      <c r="D45" s="81"/>
    </row>
    <row r="46" spans="1:4">
      <c r="A46" s="86">
        <v>1953</v>
      </c>
      <c r="B46" s="87">
        <v>9.4439229922561249E-2</v>
      </c>
      <c r="C46" s="87">
        <v>9.3797519362049317E-2</v>
      </c>
      <c r="D46" s="81"/>
    </row>
    <row r="47" spans="1:4">
      <c r="A47" s="86">
        <v>1954</v>
      </c>
      <c r="B47" s="87">
        <v>9.5056883083493734E-2</v>
      </c>
      <c r="C47" s="87">
        <v>9.6128710837642836E-2</v>
      </c>
      <c r="D47" s="81"/>
    </row>
    <row r="48" spans="1:4">
      <c r="A48" s="86">
        <v>1955</v>
      </c>
      <c r="B48" s="87">
        <v>9.7435615107264548E-2</v>
      </c>
      <c r="C48" s="87">
        <v>9.9835665596490861E-2</v>
      </c>
      <c r="D48" s="81"/>
    </row>
    <row r="49" spans="1:4">
      <c r="A49" s="86">
        <v>1956</v>
      </c>
      <c r="B49" s="87">
        <v>9.9619738396022534E-2</v>
      </c>
      <c r="C49" s="87">
        <v>0.10087039823822289</v>
      </c>
      <c r="D49" s="81"/>
    </row>
    <row r="50" spans="1:4">
      <c r="A50" s="86">
        <v>1957</v>
      </c>
      <c r="B50" s="87">
        <v>9.9103469314296672E-2</v>
      </c>
      <c r="C50" s="87">
        <v>9.8571755570778449E-2</v>
      </c>
      <c r="D50" s="81"/>
    </row>
    <row r="51" spans="1:4">
      <c r="A51" s="86">
        <v>1958</v>
      </c>
      <c r="B51" s="87">
        <v>9.724004208131902E-2</v>
      </c>
      <c r="C51" s="87">
        <v>9.6336527681359974E-2</v>
      </c>
      <c r="D51" s="81"/>
    </row>
    <row r="52" spans="1:4">
      <c r="A52" s="86">
        <v>1959</v>
      </c>
      <c r="B52" s="87">
        <v>9.8270121417320819E-2</v>
      </c>
      <c r="C52" s="87">
        <v>9.8181297288055067E-2</v>
      </c>
      <c r="D52" s="81"/>
    </row>
    <row r="53" spans="1:4">
      <c r="A53" s="86">
        <v>1960</v>
      </c>
      <c r="B53" s="87">
        <v>0.10091341251737201</v>
      </c>
      <c r="C53" s="87">
        <v>0.1015734240967838</v>
      </c>
      <c r="D53" s="81"/>
    </row>
    <row r="54" spans="1:4">
      <c r="A54" s="86">
        <v>1961</v>
      </c>
      <c r="B54" s="87">
        <v>0.1001315808939216</v>
      </c>
      <c r="C54" s="87">
        <v>0.10338848390617858</v>
      </c>
      <c r="D54" s="81"/>
    </row>
    <row r="55" spans="1:4">
      <c r="A55" s="86">
        <v>1962</v>
      </c>
      <c r="B55" s="87">
        <v>0.10095000000000001</v>
      </c>
      <c r="C55" s="87">
        <v>0.10192418098449707</v>
      </c>
      <c r="D55" s="81"/>
    </row>
    <row r="56" spans="1:4">
      <c r="A56" s="86">
        <v>1963</v>
      </c>
      <c r="B56" s="87">
        <v>9.9115000000000009E-2</v>
      </c>
      <c r="C56" s="87">
        <v>0.10109520331025125</v>
      </c>
      <c r="D56" s="81"/>
    </row>
    <row r="57" spans="1:4">
      <c r="A57" s="86">
        <v>1964</v>
      </c>
      <c r="B57" s="87">
        <v>9.7280000000000005E-2</v>
      </c>
      <c r="C57" s="87">
        <v>0.10026622563600543</v>
      </c>
      <c r="D57" s="81"/>
    </row>
    <row r="58" spans="1:4">
      <c r="A58" s="86">
        <v>1965</v>
      </c>
      <c r="B58" s="87">
        <v>9.8875000000000005E-2</v>
      </c>
      <c r="C58" s="87">
        <v>0.1018938943743706</v>
      </c>
      <c r="D58" s="81"/>
    </row>
    <row r="59" spans="1:4">
      <c r="A59" s="86">
        <v>1966</v>
      </c>
      <c r="B59" s="87">
        <v>0.10047</v>
      </c>
      <c r="C59" s="87">
        <v>0.10352156311273578</v>
      </c>
      <c r="D59" s="81"/>
    </row>
    <row r="60" spans="1:4">
      <c r="A60" s="86">
        <v>1967</v>
      </c>
      <c r="B60" s="87">
        <v>9.4030000000000002E-2</v>
      </c>
      <c r="C60" s="87">
        <v>0.10327960923314097</v>
      </c>
      <c r="D60" s="81"/>
    </row>
    <row r="61" spans="1:4">
      <c r="A61" s="86">
        <v>1968</v>
      </c>
      <c r="B61" s="87">
        <v>9.9960000000000007E-2</v>
      </c>
      <c r="C61" s="87">
        <v>0.1063052685931325</v>
      </c>
      <c r="D61" s="81"/>
    </row>
    <row r="62" spans="1:4">
      <c r="A62" s="86">
        <v>1969</v>
      </c>
      <c r="B62" s="87">
        <v>9.9800000000000014E-2</v>
      </c>
      <c r="C62" s="87">
        <v>0.10166100715287033</v>
      </c>
      <c r="D62" s="81"/>
    </row>
    <row r="63" spans="1:4">
      <c r="A63" s="86">
        <v>1970</v>
      </c>
      <c r="B63" s="87">
        <v>9.4650000000000012E-2</v>
      </c>
      <c r="C63" s="87">
        <v>9.7479478281456991E-2</v>
      </c>
      <c r="D63" s="81"/>
    </row>
    <row r="64" spans="1:4">
      <c r="A64" s="86">
        <v>1971</v>
      </c>
      <c r="B64" s="87">
        <v>9.2230000000000006E-2</v>
      </c>
      <c r="C64" s="87">
        <v>9.6273528601159342E-2</v>
      </c>
      <c r="D64" s="81"/>
    </row>
    <row r="65" spans="1:4">
      <c r="A65" s="86">
        <v>1972</v>
      </c>
      <c r="B65" s="87">
        <v>8.7230000000000002E-2</v>
      </c>
      <c r="C65" s="87">
        <v>9.3319902709481553E-2</v>
      </c>
      <c r="D65" s="81"/>
    </row>
    <row r="66" spans="1:4">
      <c r="A66" s="86">
        <v>1973</v>
      </c>
      <c r="B66" s="87">
        <v>7.9690000000000011E-2</v>
      </c>
      <c r="C66" s="87">
        <v>8.6811774072884873E-2</v>
      </c>
      <c r="D66" s="81"/>
    </row>
    <row r="67" spans="1:4">
      <c r="A67" s="86">
        <v>1974</v>
      </c>
      <c r="B67" s="87">
        <v>7.9530000000000003E-2</v>
      </c>
      <c r="C67" s="87">
        <v>8.1592941805183714E-2</v>
      </c>
      <c r="D67" s="81"/>
    </row>
    <row r="68" spans="1:4">
      <c r="A68" s="86">
        <v>1975</v>
      </c>
      <c r="B68" s="87">
        <v>7.597000000000001E-2</v>
      </c>
      <c r="C68" s="87">
        <v>7.8174388538911913E-2</v>
      </c>
      <c r="D68" s="81"/>
    </row>
    <row r="69" spans="1:4">
      <c r="A69" s="86">
        <v>1976</v>
      </c>
      <c r="B69" s="87">
        <v>7.1870000000000003E-2</v>
      </c>
      <c r="C69" s="87">
        <v>7.528091933109235E-2</v>
      </c>
      <c r="D69" s="81"/>
    </row>
    <row r="70" spans="1:4">
      <c r="A70" s="86">
        <v>1977</v>
      </c>
      <c r="B70" s="87">
        <v>7.332000000000001E-2</v>
      </c>
      <c r="C70" s="87">
        <v>7.4301361952667122E-2</v>
      </c>
      <c r="D70" s="81"/>
    </row>
    <row r="71" spans="1:4">
      <c r="A71" s="86">
        <v>1978</v>
      </c>
      <c r="B71" s="87">
        <v>7.0720000000000005E-2</v>
      </c>
      <c r="C71" s="87">
        <v>7.4925240107984514E-2</v>
      </c>
      <c r="D71" s="81"/>
    </row>
    <row r="72" spans="1:4">
      <c r="A72" s="86">
        <v>1979</v>
      </c>
      <c r="B72" s="87">
        <v>7.8900000000000012E-2</v>
      </c>
      <c r="C72" s="87">
        <v>8.1546530127525316E-2</v>
      </c>
      <c r="D72" s="81"/>
    </row>
    <row r="73" spans="1:4">
      <c r="A73" s="86">
        <v>1980</v>
      </c>
      <c r="B73" s="87">
        <v>8.0190000000000011E-2</v>
      </c>
      <c r="C73" s="87">
        <v>8.2792505621910109E-2</v>
      </c>
      <c r="D73" s="81"/>
    </row>
    <row r="74" spans="1:4">
      <c r="A74" s="86">
        <v>1981</v>
      </c>
      <c r="B74" s="87">
        <v>8.7650000000000006E-2</v>
      </c>
      <c r="C74" s="87">
        <v>8.827703446149826E-2</v>
      </c>
      <c r="D74" s="81"/>
    </row>
    <row r="75" spans="1:4">
      <c r="A75" s="86">
        <v>1982</v>
      </c>
      <c r="B75" s="87">
        <v>9.4160000000000008E-2</v>
      </c>
      <c r="C75" s="87">
        <v>9.6330396831035614E-2</v>
      </c>
      <c r="D75" s="81"/>
    </row>
    <row r="76" spans="1:4">
      <c r="A76" s="86">
        <v>1983</v>
      </c>
      <c r="B76" s="87">
        <v>8.9380000000000001E-2</v>
      </c>
      <c r="C76" s="87">
        <v>9.625582396984099E-2</v>
      </c>
      <c r="D76" s="81"/>
    </row>
    <row r="77" spans="1:4">
      <c r="A77" s="86">
        <v>1984</v>
      </c>
      <c r="B77" s="87">
        <v>9.3070000000000014E-2</v>
      </c>
      <c r="C77" s="87">
        <v>9.8289363086223588E-2</v>
      </c>
      <c r="D77" s="81"/>
    </row>
    <row r="78" spans="1:4">
      <c r="A78" s="86">
        <v>1985</v>
      </c>
      <c r="B78" s="87">
        <v>9.6600000000000005E-2</v>
      </c>
      <c r="C78" s="87">
        <v>0.10356242209672928</v>
      </c>
      <c r="D78" s="81"/>
    </row>
    <row r="79" spans="1:4">
      <c r="A79" s="86">
        <v>1986</v>
      </c>
      <c r="B79" s="87">
        <v>9.2930000000000013E-2</v>
      </c>
      <c r="C79" s="87">
        <v>0.10176834464073181</v>
      </c>
      <c r="D79" s="81"/>
    </row>
    <row r="80" spans="1:4">
      <c r="A80" s="86">
        <v>1987</v>
      </c>
      <c r="B80" s="87">
        <v>0.10150000000000001</v>
      </c>
      <c r="C80" s="87">
        <v>0.11584458500146867</v>
      </c>
      <c r="D80" s="81"/>
    </row>
    <row r="81" spans="1:4">
      <c r="A81" s="86">
        <v>1988</v>
      </c>
      <c r="B81" s="87">
        <v>0.11631000000000001</v>
      </c>
      <c r="C81" s="87">
        <v>0.12996591627597809</v>
      </c>
      <c r="D81" s="81"/>
    </row>
    <row r="82" spans="1:4">
      <c r="A82" s="86">
        <v>1989</v>
      </c>
      <c r="B82" s="87">
        <v>0.11501000000000001</v>
      </c>
      <c r="C82" s="87">
        <v>0.12974572181701657</v>
      </c>
      <c r="D82" s="81"/>
    </row>
    <row r="83" spans="1:4">
      <c r="A83" s="86">
        <v>1990</v>
      </c>
      <c r="B83" s="87">
        <v>0.1169</v>
      </c>
      <c r="C83" s="87">
        <v>0.12946166098117831</v>
      </c>
      <c r="D83" s="81"/>
    </row>
    <row r="84" spans="1:4">
      <c r="A84" s="86">
        <v>1991</v>
      </c>
      <c r="B84" s="87">
        <v>0.11177000000000001</v>
      </c>
      <c r="C84" s="87">
        <v>0.12555979192256927</v>
      </c>
      <c r="D84" s="81"/>
    </row>
    <row r="85" spans="1:4">
      <c r="A85" s="86">
        <v>1992</v>
      </c>
      <c r="B85" s="87">
        <v>0.12195000000000002</v>
      </c>
      <c r="C85" s="87">
        <v>0.13316334784030914</v>
      </c>
      <c r="D85" s="81"/>
    </row>
    <row r="86" spans="1:4">
      <c r="A86" s="86">
        <v>1993</v>
      </c>
      <c r="B86" s="87">
        <v>0.12464000000000001</v>
      </c>
      <c r="C86" s="87">
        <v>0.13303203880786896</v>
      </c>
      <c r="D86" s="81"/>
    </row>
    <row r="87" spans="1:4">
      <c r="A87" s="86">
        <v>1994</v>
      </c>
      <c r="B87" s="87">
        <v>0.12100000000000001</v>
      </c>
      <c r="C87" s="87">
        <v>0.13280946016311646</v>
      </c>
      <c r="D87" s="81"/>
    </row>
    <row r="88" spans="1:4">
      <c r="A88" s="86">
        <v>1995</v>
      </c>
      <c r="B88" s="87">
        <v>0.12345</v>
      </c>
      <c r="C88" s="87">
        <v>0.13485760986804962</v>
      </c>
      <c r="D88" s="81"/>
    </row>
    <row r="89" spans="1:4">
      <c r="A89" s="86">
        <v>1996</v>
      </c>
      <c r="B89" s="87">
        <v>0.1315699964761734</v>
      </c>
      <c r="C89" s="87">
        <v>0.14094200730323792</v>
      </c>
      <c r="D89" s="81"/>
    </row>
    <row r="90" spans="1:4">
      <c r="A90" s="86">
        <v>1997</v>
      </c>
      <c r="B90" s="87">
        <v>0.13940000534057617</v>
      </c>
      <c r="C90" s="87">
        <v>0.1495963335037232</v>
      </c>
      <c r="D90" s="81"/>
    </row>
    <row r="91" spans="1:4">
      <c r="A91" s="86">
        <v>1998</v>
      </c>
      <c r="B91" s="87">
        <v>0.14519000053405762</v>
      </c>
      <c r="C91" s="87">
        <v>0.15714603662490845</v>
      </c>
      <c r="D91" s="81"/>
    </row>
    <row r="92" spans="1:4">
      <c r="A92" s="86">
        <v>1999</v>
      </c>
      <c r="B92" s="87">
        <v>0.15029999613761902</v>
      </c>
      <c r="C92" s="87">
        <v>0.16162079572677612</v>
      </c>
      <c r="D92" s="81"/>
    </row>
    <row r="93" spans="1:4">
      <c r="A93" s="86">
        <v>2000</v>
      </c>
      <c r="B93" s="87">
        <v>0.1598999947309494</v>
      </c>
      <c r="C93" s="87">
        <v>0.16936324536800382</v>
      </c>
      <c r="D93" s="81"/>
    </row>
    <row r="94" spans="1:4">
      <c r="A94" s="86">
        <v>2001</v>
      </c>
      <c r="B94" s="87">
        <v>0.15710000693798065</v>
      </c>
      <c r="C94" s="87">
        <v>0.16464076936244967</v>
      </c>
      <c r="D94" s="81"/>
    </row>
    <row r="95" spans="1:4">
      <c r="A95" s="86">
        <v>2002</v>
      </c>
      <c r="B95" s="87">
        <v>0.14546999335289001</v>
      </c>
      <c r="C95" s="87">
        <v>0.15875045955181119</v>
      </c>
      <c r="D95" s="81"/>
    </row>
    <row r="96" spans="1:4">
      <c r="A96" s="86">
        <v>2003</v>
      </c>
      <c r="B96" s="87">
        <v>0.14672000706195831</v>
      </c>
      <c r="C96" s="87">
        <v>0.15929670631885529</v>
      </c>
      <c r="D96" s="81"/>
    </row>
    <row r="97" spans="1:4">
      <c r="A97" s="86">
        <v>2004</v>
      </c>
      <c r="B97" s="87">
        <v>0.15621000528335571</v>
      </c>
      <c r="C97" s="87">
        <v>0.16252551972866058</v>
      </c>
      <c r="D97" s="81"/>
    </row>
    <row r="98" spans="1:4">
      <c r="A98" s="86">
        <v>2005</v>
      </c>
      <c r="B98" s="87">
        <v>0.16297000646591187</v>
      </c>
      <c r="C98" s="87">
        <v>0.16787512600421908</v>
      </c>
      <c r="D98" s="81"/>
    </row>
    <row r="99" spans="1:4">
      <c r="A99" s="86">
        <v>2006</v>
      </c>
      <c r="B99" s="87">
        <v>0.16767999529838562</v>
      </c>
      <c r="C99" s="87">
        <v>0.17179533839225766</v>
      </c>
      <c r="D99" s="81"/>
    </row>
    <row r="100" spans="1:4">
      <c r="A100" s="86">
        <v>2007</v>
      </c>
      <c r="B100" s="87">
        <v>0.17670999467372894</v>
      </c>
      <c r="C100" s="87">
        <v>0.17943881452083588</v>
      </c>
      <c r="D100" s="81"/>
    </row>
    <row r="101" spans="1:4">
      <c r="A101" s="86">
        <v>2008</v>
      </c>
      <c r="B101" s="87">
        <v>0.18975000083446503</v>
      </c>
      <c r="C101" s="87">
        <v>0.18309898674488068</v>
      </c>
      <c r="D101" s="81"/>
    </row>
    <row r="102" spans="1:4">
      <c r="A102" s="86">
        <v>2009</v>
      </c>
      <c r="B102" s="87">
        <v>0.18869000673294067</v>
      </c>
      <c r="C102" s="87">
        <v>0.17154845595359805</v>
      </c>
      <c r="D102" s="81"/>
    </row>
    <row r="103" spans="1:4">
      <c r="A103" s="86">
        <v>2010</v>
      </c>
      <c r="B103" s="87">
        <v>0.20708000659942627</v>
      </c>
      <c r="C103" s="87">
        <v>0.18165926635265353</v>
      </c>
      <c r="D103" s="81"/>
    </row>
    <row r="104" spans="1:4">
      <c r="A104" s="86">
        <v>2011</v>
      </c>
      <c r="B104" s="87">
        <v>0.20334999263286591</v>
      </c>
      <c r="C104" s="87">
        <v>0.19089266657829287</v>
      </c>
      <c r="D104" s="81"/>
    </row>
    <row r="105" spans="1:4">
      <c r="A105" s="86">
        <v>2012</v>
      </c>
      <c r="B105" s="87">
        <v>0.22008000314235687</v>
      </c>
      <c r="C105" s="87">
        <v>0.20097489655017853</v>
      </c>
      <c r="D105" s="81"/>
    </row>
    <row r="106" spans="1:4">
      <c r="A106" s="86">
        <v>2013</v>
      </c>
      <c r="C106" s="87">
        <v>0.19547176361083984</v>
      </c>
      <c r="D106" s="81"/>
    </row>
    <row r="107" spans="1:4">
      <c r="A107" s="86">
        <v>2014</v>
      </c>
      <c r="C107" s="87">
        <v>0.19815972447395327</v>
      </c>
      <c r="D107" s="81"/>
    </row>
    <row r="108" spans="1:4">
      <c r="A108" s="86">
        <v>2015</v>
      </c>
      <c r="C108" s="87">
        <v>0.20013602077960971</v>
      </c>
      <c r="D108" s="81"/>
    </row>
    <row r="109" spans="1:4">
      <c r="A109" s="86">
        <v>2016</v>
      </c>
      <c r="C109" s="87">
        <v>0.19789105653762817</v>
      </c>
      <c r="D109" s="81"/>
    </row>
    <row r="110" spans="1:4">
      <c r="A110" s="86">
        <v>2017</v>
      </c>
      <c r="C110" s="87">
        <v>0.19540777802467349</v>
      </c>
      <c r="D110" s="81"/>
    </row>
    <row r="111" spans="1:4">
      <c r="A111" s="86">
        <v>2018</v>
      </c>
      <c r="C111" s="87">
        <v>0.1935639679431915</v>
      </c>
      <c r="D111" s="81"/>
    </row>
    <row r="112" spans="1:4">
      <c r="A112" s="86">
        <v>2019</v>
      </c>
      <c r="C112" s="87"/>
    </row>
    <row r="113" spans="1:3">
      <c r="A113" s="86">
        <v>2020</v>
      </c>
      <c r="C113" s="87"/>
    </row>
    <row r="114" spans="1:3">
      <c r="B114" s="81"/>
      <c r="C114" s="81"/>
    </row>
    <row r="116" spans="1:3">
      <c r="C116" t="s">
        <v>179</v>
      </c>
    </row>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D19"/>
  <sheetViews>
    <sheetView workbookViewId="0">
      <selection activeCell="G18" sqref="G18"/>
    </sheetView>
  </sheetViews>
  <sheetFormatPr baseColWidth="10" defaultRowHeight="16"/>
  <cols>
    <col min="1" max="1" width="32" customWidth="1"/>
    <col min="3" max="3" width="12.140625" bestFit="1" customWidth="1"/>
  </cols>
  <sheetData>
    <row r="1" spans="1:4">
      <c r="A1" s="3" t="s">
        <v>107</v>
      </c>
    </row>
    <row r="3" spans="1:4">
      <c r="A3" t="s">
        <v>136</v>
      </c>
      <c r="B3" s="99">
        <v>1.0071697694713432E-2</v>
      </c>
      <c r="C3" s="2"/>
      <c r="D3" s="2"/>
    </row>
    <row r="4" spans="1:4">
      <c r="A4" t="s">
        <v>137</v>
      </c>
      <c r="B4" s="99">
        <f>DataF9!B7</f>
        <v>1.028459930868553E-2</v>
      </c>
      <c r="C4" s="2"/>
      <c r="D4" s="2"/>
    </row>
    <row r="5" spans="1:4">
      <c r="A5" t="s">
        <v>138</v>
      </c>
      <c r="B5" s="99">
        <v>1.4198895822247802E-2</v>
      </c>
      <c r="C5" s="2"/>
      <c r="D5" s="2"/>
    </row>
    <row r="6" spans="1:4">
      <c r="A6" t="s">
        <v>108</v>
      </c>
      <c r="B6" s="99">
        <v>1.4374102E-2</v>
      </c>
      <c r="C6" s="2"/>
      <c r="D6" s="2"/>
    </row>
    <row r="7" spans="1:4">
      <c r="A7" t="s">
        <v>110</v>
      </c>
      <c r="B7" s="99">
        <v>1.6E-2</v>
      </c>
      <c r="C7" s="2"/>
      <c r="D7" s="2"/>
    </row>
    <row r="8" spans="1:4">
      <c r="A8" t="s">
        <v>109</v>
      </c>
      <c r="B8" s="99">
        <v>1.683187069890776E-2</v>
      </c>
      <c r="C8" s="2"/>
      <c r="D8" s="2"/>
    </row>
    <row r="9" spans="1:4">
      <c r="A9" t="s">
        <v>111</v>
      </c>
      <c r="B9" s="99">
        <v>3.6658333333333334E-2</v>
      </c>
    </row>
    <row r="11" spans="1:4">
      <c r="A11" t="s">
        <v>163</v>
      </c>
      <c r="B11" s="99">
        <v>1.2960525195088191E-2</v>
      </c>
      <c r="D11" t="s">
        <v>165</v>
      </c>
    </row>
    <row r="12" spans="1:4">
      <c r="A12" t="s">
        <v>164</v>
      </c>
      <c r="B12" s="99">
        <v>1.6666144458018207E-2</v>
      </c>
    </row>
    <row r="13" spans="1:4">
      <c r="A13" t="s">
        <v>166</v>
      </c>
      <c r="B13" s="111">
        <v>7.0164659286838038E-3</v>
      </c>
    </row>
    <row r="18" spans="3:3">
      <c r="C18" s="84"/>
    </row>
    <row r="19" spans="3:3">
      <c r="C19" s="81"/>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DED0-8493-0747-9087-CD80BBA305D6}">
  <sheetPr codeName="Sheet25"/>
  <dimension ref="A1:W62"/>
  <sheetViews>
    <sheetView workbookViewId="0">
      <selection activeCell="B1" sqref="B1"/>
    </sheetView>
  </sheetViews>
  <sheetFormatPr baseColWidth="10" defaultRowHeight="16"/>
  <cols>
    <col min="1" max="16384" width="10.7109375" style="175"/>
  </cols>
  <sheetData>
    <row r="1" spans="1:23">
      <c r="D1" s="175" t="s">
        <v>472</v>
      </c>
      <c r="E1" s="175" t="s">
        <v>471</v>
      </c>
      <c r="G1" s="175" t="s">
        <v>470</v>
      </c>
      <c r="P1" s="175" t="s">
        <v>469</v>
      </c>
      <c r="Q1" s="175" t="s">
        <v>468</v>
      </c>
      <c r="R1" s="175" t="s">
        <v>467</v>
      </c>
      <c r="S1" s="175" t="s">
        <v>466</v>
      </c>
    </row>
    <row r="2" spans="1:23" customFormat="1">
      <c r="A2" t="s">
        <v>147</v>
      </c>
      <c r="B2" t="s">
        <v>465</v>
      </c>
      <c r="C2" t="s">
        <v>464</v>
      </c>
      <c r="D2" t="s">
        <v>463</v>
      </c>
      <c r="E2" t="s">
        <v>462</v>
      </c>
      <c r="F2" t="s">
        <v>461</v>
      </c>
      <c r="G2" t="s">
        <v>460</v>
      </c>
      <c r="H2" t="s">
        <v>459</v>
      </c>
      <c r="I2" t="s">
        <v>458</v>
      </c>
      <c r="J2" t="s">
        <v>457</v>
      </c>
      <c r="K2" t="s">
        <v>456</v>
      </c>
      <c r="L2" t="s">
        <v>455</v>
      </c>
      <c r="M2" t="s">
        <v>454</v>
      </c>
      <c r="N2" t="s">
        <v>453</v>
      </c>
      <c r="O2" t="s">
        <v>452</v>
      </c>
      <c r="P2" t="s">
        <v>451</v>
      </c>
      <c r="Q2" t="s">
        <v>450</v>
      </c>
      <c r="R2" t="s">
        <v>449</v>
      </c>
      <c r="S2" t="s">
        <v>448</v>
      </c>
      <c r="T2" t="s">
        <v>447</v>
      </c>
      <c r="U2" t="s">
        <v>446</v>
      </c>
      <c r="V2" t="s">
        <v>445</v>
      </c>
      <c r="W2" t="s">
        <v>444</v>
      </c>
    </row>
    <row r="3" spans="1:23" customFormat="1">
      <c r="A3">
        <v>1990</v>
      </c>
      <c r="B3">
        <v>13.69</v>
      </c>
      <c r="C3">
        <v>1.0820000000000001</v>
      </c>
      <c r="D3">
        <v>7.9100000000000004E-2</v>
      </c>
      <c r="E3">
        <v>7.5600000000000001E-2</v>
      </c>
      <c r="F3">
        <v>8.1900000000000001E-2</v>
      </c>
      <c r="G3">
        <v>9.5699999999999993E-2</v>
      </c>
      <c r="H3">
        <v>5.11E-2</v>
      </c>
      <c r="I3">
        <v>3.6799999999999999E-2</v>
      </c>
      <c r="J3">
        <v>0.61399999999999999</v>
      </c>
      <c r="K3">
        <v>6.6699999999999995E-2</v>
      </c>
      <c r="L3">
        <v>0.158</v>
      </c>
      <c r="M3">
        <v>7.2800000000000004E-2</v>
      </c>
      <c r="N3">
        <v>0.41899999999999998</v>
      </c>
      <c r="O3">
        <v>7.5700000000000003E-2</v>
      </c>
      <c r="P3">
        <v>0.63449999999999995</v>
      </c>
      <c r="Q3">
        <v>0.63390000000000002</v>
      </c>
      <c r="R3">
        <v>0.63560000000000005</v>
      </c>
      <c r="S3">
        <v>0.62770000000000004</v>
      </c>
      <c r="T3">
        <v>7.5600000000000001E-2</v>
      </c>
      <c r="U3">
        <v>7.9100000000000004E-2</v>
      </c>
      <c r="V3">
        <v>7.5800000000000006E-2</v>
      </c>
      <c r="W3">
        <v>9.3200000000000005E-2</v>
      </c>
    </row>
    <row r="4" spans="1:23" customFormat="1">
      <c r="A4">
        <v>1991</v>
      </c>
      <c r="B4">
        <v>12.33</v>
      </c>
      <c r="C4">
        <v>0.83099999999999996</v>
      </c>
      <c r="D4">
        <v>6.7400000000000002E-2</v>
      </c>
      <c r="E4">
        <v>6.2600000000000003E-2</v>
      </c>
      <c r="F4">
        <v>7.1099999999999997E-2</v>
      </c>
      <c r="G4">
        <v>8.7400000000000005E-2</v>
      </c>
      <c r="H4">
        <v>4.4600000000000001E-2</v>
      </c>
      <c r="I4">
        <v>3.27E-2</v>
      </c>
      <c r="J4">
        <v>0.61599999999999999</v>
      </c>
      <c r="K4">
        <v>6.6600000000000006E-2</v>
      </c>
      <c r="L4">
        <v>0.14799999999999999</v>
      </c>
      <c r="M4">
        <v>6.7000000000000004E-2</v>
      </c>
      <c r="N4">
        <v>0.41799999999999998</v>
      </c>
      <c r="O4">
        <v>6.8500000000000005E-2</v>
      </c>
      <c r="P4">
        <v>0.63870000000000005</v>
      </c>
      <c r="Q4">
        <v>0.63770000000000004</v>
      </c>
      <c r="R4">
        <v>0.63990000000000002</v>
      </c>
      <c r="S4">
        <v>0.63180000000000003</v>
      </c>
      <c r="T4">
        <v>6.2600000000000003E-2</v>
      </c>
      <c r="U4">
        <v>6.7400000000000002E-2</v>
      </c>
      <c r="V4">
        <v>6.2899999999999998E-2</v>
      </c>
      <c r="W4">
        <v>8.4099999999999994E-2</v>
      </c>
    </row>
    <row r="5" spans="1:23" customFormat="1">
      <c r="A5">
        <v>1992</v>
      </c>
      <c r="B5">
        <v>12.45</v>
      </c>
      <c r="C5">
        <v>0.6</v>
      </c>
      <c r="D5">
        <v>4.82E-2</v>
      </c>
      <c r="E5">
        <v>4.2200000000000001E-2</v>
      </c>
      <c r="F5">
        <v>5.3499999999999999E-2</v>
      </c>
      <c r="G5">
        <v>6.7699999999999996E-2</v>
      </c>
      <c r="H5">
        <v>4.1200000000000001E-2</v>
      </c>
      <c r="I5">
        <v>3.2800000000000003E-2</v>
      </c>
      <c r="J5">
        <v>0.61599999999999999</v>
      </c>
      <c r="K5">
        <v>6.2E-2</v>
      </c>
      <c r="L5">
        <v>0.13400000000000001</v>
      </c>
      <c r="M5">
        <v>5.9499999999999997E-2</v>
      </c>
      <c r="N5">
        <v>0.41799999999999998</v>
      </c>
      <c r="O5">
        <v>5.7200000000000001E-2</v>
      </c>
      <c r="P5">
        <v>0.63160000000000005</v>
      </c>
      <c r="Q5">
        <v>0.62890000000000001</v>
      </c>
      <c r="R5">
        <v>0.63280000000000003</v>
      </c>
      <c r="S5">
        <v>0.62160000000000004</v>
      </c>
      <c r="T5">
        <v>4.2200000000000001E-2</v>
      </c>
      <c r="U5">
        <v>4.82E-2</v>
      </c>
      <c r="V5">
        <v>4.2599999999999999E-2</v>
      </c>
      <c r="W5">
        <v>6.3700000000000007E-2</v>
      </c>
    </row>
    <row r="6" spans="1:23" customFormat="1">
      <c r="A6">
        <v>1993</v>
      </c>
      <c r="B6">
        <v>13.51</v>
      </c>
      <c r="C6">
        <v>0.55900000000000005</v>
      </c>
      <c r="D6">
        <v>4.1399999999999999E-2</v>
      </c>
      <c r="E6">
        <v>3.44E-2</v>
      </c>
      <c r="F6">
        <v>4.8899999999999999E-2</v>
      </c>
      <c r="G6">
        <v>5.8700000000000002E-2</v>
      </c>
      <c r="H6">
        <v>3.9399999999999998E-2</v>
      </c>
      <c r="I6">
        <v>3.2899999999999999E-2</v>
      </c>
      <c r="J6">
        <v>0.629</v>
      </c>
      <c r="K6">
        <v>5.74E-2</v>
      </c>
      <c r="L6">
        <v>0.115</v>
      </c>
      <c r="M6">
        <v>5.4600000000000003E-2</v>
      </c>
      <c r="N6">
        <v>0.41</v>
      </c>
      <c r="O6">
        <v>5.21E-2</v>
      </c>
      <c r="P6">
        <v>0.62839999999999996</v>
      </c>
      <c r="Q6">
        <v>0.62390000000000001</v>
      </c>
      <c r="R6">
        <v>0.62970000000000004</v>
      </c>
      <c r="S6">
        <v>0.61570000000000003</v>
      </c>
      <c r="T6">
        <v>3.44E-2</v>
      </c>
      <c r="U6">
        <v>4.1399999999999999E-2</v>
      </c>
      <c r="V6">
        <v>3.5000000000000003E-2</v>
      </c>
      <c r="W6">
        <v>5.5100000000000003E-2</v>
      </c>
    </row>
    <row r="7" spans="1:23" customFormat="1">
      <c r="A7">
        <v>1994</v>
      </c>
      <c r="B7">
        <v>13.48</v>
      </c>
      <c r="C7">
        <v>0.63900000000000001</v>
      </c>
      <c r="D7">
        <v>4.7399999999999998E-2</v>
      </c>
      <c r="E7">
        <v>4.3400000000000001E-2</v>
      </c>
      <c r="F7">
        <v>5.1299999999999998E-2</v>
      </c>
      <c r="G7">
        <v>6.5199999999999994E-2</v>
      </c>
      <c r="H7">
        <v>3.7400000000000003E-2</v>
      </c>
      <c r="I7">
        <v>2.86E-2</v>
      </c>
      <c r="J7">
        <v>0.621</v>
      </c>
      <c r="K7">
        <v>5.7700000000000001E-2</v>
      </c>
      <c r="L7">
        <v>0.11899999999999999</v>
      </c>
      <c r="M7">
        <v>6.0400000000000002E-2</v>
      </c>
      <c r="N7">
        <v>0.41899999999999998</v>
      </c>
      <c r="O7">
        <v>5.7599999999999998E-2</v>
      </c>
      <c r="P7">
        <v>0.62119999999999997</v>
      </c>
      <c r="Q7">
        <v>0.61960000000000004</v>
      </c>
      <c r="R7">
        <v>0.62229999999999996</v>
      </c>
      <c r="S7">
        <v>0.61229999999999996</v>
      </c>
      <c r="T7">
        <v>4.3400000000000001E-2</v>
      </c>
      <c r="U7">
        <v>4.7399999999999998E-2</v>
      </c>
      <c r="V7">
        <v>4.36E-2</v>
      </c>
      <c r="W7">
        <v>6.1800000000000001E-2</v>
      </c>
    </row>
    <row r="8" spans="1:23" customFormat="1">
      <c r="A8">
        <v>1995</v>
      </c>
      <c r="B8">
        <v>14.2</v>
      </c>
      <c r="C8">
        <v>0.80500000000000005</v>
      </c>
      <c r="D8">
        <v>5.67E-2</v>
      </c>
      <c r="E8">
        <v>5.7000000000000002E-2</v>
      </c>
      <c r="F8">
        <v>5.6399999999999999E-2</v>
      </c>
      <c r="G8">
        <v>8.1500000000000003E-2</v>
      </c>
      <c r="H8">
        <v>3.4700000000000002E-2</v>
      </c>
      <c r="I8">
        <v>2.8299999999999999E-2</v>
      </c>
      <c r="J8">
        <v>0.627</v>
      </c>
      <c r="K8">
        <v>5.4699999999999999E-2</v>
      </c>
      <c r="L8">
        <v>0.109</v>
      </c>
      <c r="M8">
        <v>5.16E-2</v>
      </c>
      <c r="N8">
        <v>0.41199999999999998</v>
      </c>
      <c r="O8">
        <v>5.4199999999999998E-2</v>
      </c>
      <c r="P8">
        <v>0.62870000000000004</v>
      </c>
      <c r="Q8">
        <v>0.62960000000000005</v>
      </c>
      <c r="R8">
        <v>0.62939999999999996</v>
      </c>
      <c r="S8">
        <v>0.62250000000000005</v>
      </c>
      <c r="T8">
        <v>5.7000000000000002E-2</v>
      </c>
      <c r="U8">
        <v>5.67E-2</v>
      </c>
      <c r="V8">
        <v>5.7000000000000002E-2</v>
      </c>
      <c r="W8">
        <v>7.6700000000000004E-2</v>
      </c>
    </row>
    <row r="9" spans="1:23" customFormat="1">
      <c r="A9">
        <v>1996</v>
      </c>
      <c r="B9">
        <v>16.440000000000001</v>
      </c>
      <c r="C9">
        <v>0.82499999999999996</v>
      </c>
      <c r="D9">
        <v>5.0099999999999999E-2</v>
      </c>
      <c r="E9">
        <v>5.04E-2</v>
      </c>
      <c r="F9">
        <v>0.05</v>
      </c>
      <c r="G9">
        <v>7.51E-2</v>
      </c>
      <c r="H9">
        <v>3.0800000000000001E-2</v>
      </c>
      <c r="I9">
        <v>2.41E-2</v>
      </c>
      <c r="J9">
        <v>0.63200000000000001</v>
      </c>
      <c r="K9">
        <v>5.2900000000000003E-2</v>
      </c>
      <c r="L9">
        <v>9.6000000000000002E-2</v>
      </c>
      <c r="M9">
        <v>5.3699999999999998E-2</v>
      </c>
      <c r="N9">
        <v>0.41</v>
      </c>
      <c r="O9">
        <v>5.3800000000000001E-2</v>
      </c>
      <c r="P9">
        <v>0.63009999999999999</v>
      </c>
      <c r="Q9">
        <v>0.63080000000000003</v>
      </c>
      <c r="R9">
        <v>0.63070000000000004</v>
      </c>
      <c r="S9">
        <v>0.62350000000000005</v>
      </c>
      <c r="T9">
        <v>5.04E-2</v>
      </c>
      <c r="U9">
        <v>5.0099999999999999E-2</v>
      </c>
      <c r="V9">
        <v>5.04E-2</v>
      </c>
      <c r="W9">
        <v>7.0099999999999996E-2</v>
      </c>
    </row>
    <row r="10" spans="1:23" customFormat="1">
      <c r="A10">
        <v>1997</v>
      </c>
      <c r="B10">
        <v>19.22</v>
      </c>
      <c r="C10">
        <v>0.95299999999999996</v>
      </c>
      <c r="D10">
        <v>4.9599999999999998E-2</v>
      </c>
      <c r="E10">
        <v>4.8500000000000001E-2</v>
      </c>
      <c r="F10">
        <v>5.04E-2</v>
      </c>
      <c r="G10">
        <v>7.2400000000000006E-2</v>
      </c>
      <c r="H10">
        <v>2.8799999999999999E-2</v>
      </c>
      <c r="I10">
        <v>2.24E-2</v>
      </c>
      <c r="J10">
        <v>0.63600000000000001</v>
      </c>
      <c r="K10">
        <v>4.6100000000000002E-2</v>
      </c>
      <c r="L10">
        <v>8.8999999999999996E-2</v>
      </c>
      <c r="M10">
        <v>4.9299999999999997E-2</v>
      </c>
      <c r="N10">
        <v>0.41199999999999998</v>
      </c>
      <c r="O10">
        <v>5.0299999999999997E-2</v>
      </c>
      <c r="P10">
        <v>0.62250000000000005</v>
      </c>
      <c r="Q10">
        <v>0.623</v>
      </c>
      <c r="R10">
        <v>0.62350000000000005</v>
      </c>
      <c r="S10">
        <v>0.61619999999999997</v>
      </c>
      <c r="T10">
        <v>4.8500000000000001E-2</v>
      </c>
      <c r="U10">
        <v>4.9599999999999998E-2</v>
      </c>
      <c r="V10">
        <v>4.8599999999999997E-2</v>
      </c>
      <c r="W10">
        <v>6.83E-2</v>
      </c>
    </row>
    <row r="11" spans="1:23" customFormat="1">
      <c r="A11">
        <v>1998</v>
      </c>
      <c r="B11">
        <v>22.22</v>
      </c>
      <c r="C11">
        <v>1.0880000000000001</v>
      </c>
      <c r="D11">
        <v>4.9000000000000002E-2</v>
      </c>
      <c r="E11">
        <v>4.9799999999999997E-2</v>
      </c>
      <c r="F11">
        <v>4.8399999999999999E-2</v>
      </c>
      <c r="G11">
        <v>8.0299999999999996E-2</v>
      </c>
      <c r="H11">
        <v>2.5700000000000001E-2</v>
      </c>
      <c r="I11">
        <v>1.9900000000000001E-2</v>
      </c>
      <c r="J11">
        <v>0.629</v>
      </c>
      <c r="K11">
        <v>4.7199999999999999E-2</v>
      </c>
      <c r="L11">
        <v>8.4000000000000005E-2</v>
      </c>
      <c r="M11">
        <v>4.8099999999999997E-2</v>
      </c>
      <c r="N11">
        <v>0.42199999999999999</v>
      </c>
      <c r="O11">
        <v>4.9399999999999999E-2</v>
      </c>
      <c r="P11">
        <v>0.61819999999999997</v>
      </c>
      <c r="Q11">
        <v>0.62060000000000004</v>
      </c>
      <c r="R11">
        <v>0.62019999999999997</v>
      </c>
      <c r="S11">
        <v>0.61209999999999998</v>
      </c>
      <c r="T11">
        <v>4.9799999999999997E-2</v>
      </c>
      <c r="U11">
        <v>4.9000000000000002E-2</v>
      </c>
      <c r="V11">
        <v>4.9700000000000001E-2</v>
      </c>
      <c r="W11">
        <v>7.3599999999999999E-2</v>
      </c>
    </row>
    <row r="12" spans="1:23" customFormat="1">
      <c r="A12">
        <v>1999</v>
      </c>
      <c r="B12">
        <v>26.32</v>
      </c>
      <c r="C12">
        <v>1.147</v>
      </c>
      <c r="D12">
        <v>4.36E-2</v>
      </c>
      <c r="E12">
        <v>4.24E-2</v>
      </c>
      <c r="F12">
        <v>4.4499999999999998E-2</v>
      </c>
      <c r="G12">
        <v>6.8000000000000005E-2</v>
      </c>
      <c r="H12">
        <v>2.46E-2</v>
      </c>
      <c r="I12">
        <v>1.9E-2</v>
      </c>
      <c r="J12">
        <v>0.61699999999999999</v>
      </c>
      <c r="K12">
        <v>4.6800000000000001E-2</v>
      </c>
      <c r="L12">
        <v>9.5000000000000001E-2</v>
      </c>
      <c r="M12">
        <v>4.8599999999999997E-2</v>
      </c>
      <c r="N12">
        <v>0.434</v>
      </c>
      <c r="O12">
        <v>4.7800000000000002E-2</v>
      </c>
      <c r="P12">
        <v>0.62529999999999997</v>
      </c>
      <c r="Q12">
        <v>0.62560000000000004</v>
      </c>
      <c r="R12">
        <v>0.62629999999999997</v>
      </c>
      <c r="S12">
        <v>0.61770000000000003</v>
      </c>
      <c r="T12">
        <v>4.24E-2</v>
      </c>
      <c r="U12">
        <v>4.36E-2</v>
      </c>
      <c r="V12">
        <v>4.2500000000000003E-2</v>
      </c>
      <c r="W12">
        <v>6.2799999999999995E-2</v>
      </c>
    </row>
    <row r="13" spans="1:23" customFormat="1">
      <c r="A13">
        <v>2000</v>
      </c>
      <c r="B13">
        <v>29.93</v>
      </c>
      <c r="C13">
        <v>1.5429999999999999</v>
      </c>
      <c r="D13">
        <v>5.1499999999999997E-2</v>
      </c>
      <c r="E13">
        <v>5.7200000000000001E-2</v>
      </c>
      <c r="F13">
        <v>4.7399999999999998E-2</v>
      </c>
      <c r="G13">
        <v>8.9399999999999993E-2</v>
      </c>
      <c r="H13">
        <v>2.7199999999999998E-2</v>
      </c>
      <c r="I13">
        <v>2.1899999999999999E-2</v>
      </c>
      <c r="J13">
        <v>0.64900000000000002</v>
      </c>
      <c r="K13">
        <v>4.5699999999999998E-2</v>
      </c>
      <c r="L13">
        <v>7.8E-2</v>
      </c>
      <c r="M13">
        <v>4.7199999999999999E-2</v>
      </c>
      <c r="N13">
        <v>0.39800000000000002</v>
      </c>
      <c r="O13">
        <v>4.9399999999999999E-2</v>
      </c>
      <c r="P13">
        <v>0.61909999999999998</v>
      </c>
      <c r="Q13">
        <v>0.624</v>
      </c>
      <c r="R13">
        <v>0.62109999999999999</v>
      </c>
      <c r="S13">
        <v>0.61209999999999998</v>
      </c>
      <c r="T13">
        <v>5.7200000000000001E-2</v>
      </c>
      <c r="U13">
        <v>5.1499999999999997E-2</v>
      </c>
      <c r="V13">
        <v>5.6599999999999998E-2</v>
      </c>
      <c r="W13">
        <v>8.1799999999999998E-2</v>
      </c>
    </row>
    <row r="14" spans="1:23" customFormat="1">
      <c r="A14">
        <v>2001</v>
      </c>
      <c r="B14">
        <v>31.79</v>
      </c>
      <c r="C14">
        <v>1.2270000000000001</v>
      </c>
      <c r="D14">
        <v>3.8600000000000002E-2</v>
      </c>
      <c r="E14">
        <v>3.9300000000000002E-2</v>
      </c>
      <c r="F14">
        <v>3.8100000000000002E-2</v>
      </c>
      <c r="G14">
        <v>6.3299999999999995E-2</v>
      </c>
      <c r="H14">
        <v>2.7E-2</v>
      </c>
      <c r="I14">
        <v>2.06E-2</v>
      </c>
      <c r="J14">
        <v>0.67800000000000005</v>
      </c>
      <c r="K14">
        <v>4.5900000000000003E-2</v>
      </c>
      <c r="L14">
        <v>5.6000000000000001E-2</v>
      </c>
      <c r="M14">
        <v>5.0700000000000002E-2</v>
      </c>
      <c r="N14">
        <v>0.373</v>
      </c>
      <c r="O14">
        <v>4.7E-2</v>
      </c>
      <c r="P14">
        <v>0.60840000000000005</v>
      </c>
      <c r="Q14">
        <v>0.61109999999999998</v>
      </c>
      <c r="R14">
        <v>0.61060000000000003</v>
      </c>
      <c r="S14">
        <v>0.5988</v>
      </c>
      <c r="T14">
        <v>3.9300000000000002E-2</v>
      </c>
      <c r="U14">
        <v>3.8600000000000002E-2</v>
      </c>
      <c r="V14">
        <v>3.9199999999999999E-2</v>
      </c>
      <c r="W14">
        <v>5.8400000000000001E-2</v>
      </c>
    </row>
    <row r="15" spans="1:23" customFormat="1">
      <c r="A15">
        <v>2002</v>
      </c>
      <c r="B15">
        <v>30.61</v>
      </c>
      <c r="C15">
        <v>0.82</v>
      </c>
      <c r="D15">
        <v>2.6800000000000001E-2</v>
      </c>
      <c r="E15">
        <v>2.5600000000000001E-2</v>
      </c>
      <c r="F15">
        <v>2.76E-2</v>
      </c>
      <c r="G15">
        <v>4.8800000000000003E-2</v>
      </c>
      <c r="H15">
        <v>2.6100000000000002E-2</v>
      </c>
      <c r="I15">
        <v>2.1000000000000001E-2</v>
      </c>
      <c r="J15">
        <v>0.67500000000000004</v>
      </c>
      <c r="K15">
        <v>3.7900000000000003E-2</v>
      </c>
      <c r="L15">
        <v>6.2E-2</v>
      </c>
      <c r="M15">
        <v>4.4200000000000003E-2</v>
      </c>
      <c r="N15">
        <v>0.37</v>
      </c>
      <c r="O15">
        <v>3.8699999999999998E-2</v>
      </c>
      <c r="P15">
        <v>0.6018</v>
      </c>
      <c r="Q15">
        <v>0.60329999999999995</v>
      </c>
      <c r="R15">
        <v>0.60460000000000003</v>
      </c>
      <c r="S15">
        <v>0.58960000000000001</v>
      </c>
      <c r="T15">
        <v>2.5600000000000001E-2</v>
      </c>
      <c r="U15">
        <v>2.6800000000000001E-2</v>
      </c>
      <c r="V15">
        <v>2.58E-2</v>
      </c>
      <c r="W15">
        <v>4.3700000000000003E-2</v>
      </c>
    </row>
    <row r="16" spans="1:23" customFormat="1">
      <c r="A16">
        <v>2003</v>
      </c>
      <c r="B16">
        <v>29.22</v>
      </c>
      <c r="C16">
        <v>0.70399999999999996</v>
      </c>
      <c r="D16">
        <v>2.41E-2</v>
      </c>
      <c r="E16">
        <v>2.3400000000000001E-2</v>
      </c>
      <c r="F16">
        <v>2.46E-2</v>
      </c>
      <c r="G16">
        <v>4.6899999999999997E-2</v>
      </c>
      <c r="H16">
        <v>2.1299999999999999E-2</v>
      </c>
      <c r="I16">
        <v>1.7899999999999999E-2</v>
      </c>
      <c r="J16">
        <v>0.68300000000000005</v>
      </c>
      <c r="K16">
        <v>3.6200000000000003E-2</v>
      </c>
      <c r="L16">
        <v>6.3E-2</v>
      </c>
      <c r="M16">
        <v>3.6799999999999999E-2</v>
      </c>
      <c r="N16">
        <v>0.36899999999999999</v>
      </c>
      <c r="O16">
        <v>3.2399999999999998E-2</v>
      </c>
      <c r="P16">
        <v>0.60760000000000003</v>
      </c>
      <c r="Q16">
        <v>0.60940000000000005</v>
      </c>
      <c r="R16">
        <v>0.61009999999999998</v>
      </c>
      <c r="S16">
        <v>0.59650000000000003</v>
      </c>
      <c r="T16">
        <v>2.3400000000000001E-2</v>
      </c>
      <c r="U16">
        <v>2.41E-2</v>
      </c>
      <c r="V16">
        <v>2.35E-2</v>
      </c>
      <c r="W16">
        <v>4.1500000000000002E-2</v>
      </c>
    </row>
    <row r="17" spans="1:23" customFormat="1">
      <c r="A17">
        <v>2004</v>
      </c>
      <c r="B17">
        <v>29.47</v>
      </c>
      <c r="C17">
        <v>0.80300000000000005</v>
      </c>
      <c r="D17">
        <v>2.7199999999999998E-2</v>
      </c>
      <c r="E17">
        <v>0.03</v>
      </c>
      <c r="F17">
        <v>2.53E-2</v>
      </c>
      <c r="G17">
        <v>5.6500000000000002E-2</v>
      </c>
      <c r="H17">
        <v>2.1399999999999999E-2</v>
      </c>
      <c r="I17">
        <v>1.8499999999999999E-2</v>
      </c>
      <c r="J17">
        <v>0.67900000000000005</v>
      </c>
      <c r="K17">
        <v>3.3599999999999998E-2</v>
      </c>
      <c r="L17">
        <v>5.8999999999999997E-2</v>
      </c>
      <c r="M17">
        <v>3.4799999999999998E-2</v>
      </c>
      <c r="N17">
        <v>0.38100000000000001</v>
      </c>
      <c r="O17">
        <v>3.3000000000000002E-2</v>
      </c>
      <c r="P17">
        <v>0.59870000000000001</v>
      </c>
      <c r="Q17">
        <v>0.60309999999999997</v>
      </c>
      <c r="R17">
        <v>0.60070000000000001</v>
      </c>
      <c r="S17">
        <v>0.58950000000000002</v>
      </c>
      <c r="T17">
        <v>0.03</v>
      </c>
      <c r="U17">
        <v>2.7199999999999998E-2</v>
      </c>
      <c r="V17">
        <v>2.9499999999999998E-2</v>
      </c>
      <c r="W17">
        <v>4.9799999999999997E-2</v>
      </c>
    </row>
    <row r="18" spans="1:23" customFormat="1">
      <c r="A18">
        <v>2005</v>
      </c>
      <c r="B18">
        <v>33.770000000000003</v>
      </c>
      <c r="C18">
        <v>1.171</v>
      </c>
      <c r="D18">
        <v>3.4700000000000002E-2</v>
      </c>
      <c r="E18">
        <v>0.04</v>
      </c>
      <c r="F18">
        <v>3.0700000000000002E-2</v>
      </c>
      <c r="G18">
        <v>6.0400000000000002E-2</v>
      </c>
      <c r="H18">
        <v>2.23E-2</v>
      </c>
      <c r="I18">
        <v>2.0500000000000001E-2</v>
      </c>
      <c r="J18">
        <v>0.68100000000000005</v>
      </c>
      <c r="K18">
        <v>3.3000000000000002E-2</v>
      </c>
      <c r="L18">
        <v>5.6000000000000001E-2</v>
      </c>
      <c r="M18">
        <v>3.0300000000000001E-2</v>
      </c>
      <c r="N18">
        <v>0.375</v>
      </c>
      <c r="O18">
        <v>3.27E-2</v>
      </c>
      <c r="P18">
        <v>0.59530000000000005</v>
      </c>
      <c r="Q18">
        <v>0.60119999999999996</v>
      </c>
      <c r="R18">
        <v>0.59709999999999996</v>
      </c>
      <c r="S18">
        <v>0.58850000000000002</v>
      </c>
      <c r="T18">
        <v>0.04</v>
      </c>
      <c r="U18">
        <v>3.4700000000000002E-2</v>
      </c>
      <c r="V18">
        <v>3.9399999999999998E-2</v>
      </c>
      <c r="W18">
        <v>5.5300000000000002E-2</v>
      </c>
    </row>
    <row r="19" spans="1:23" customFormat="1">
      <c r="A19">
        <v>2006</v>
      </c>
      <c r="B19">
        <v>41.2</v>
      </c>
      <c r="C19">
        <v>1.546</v>
      </c>
      <c r="D19">
        <v>3.7499999999999999E-2</v>
      </c>
      <c r="E19">
        <v>3.7499999999999999E-2</v>
      </c>
      <c r="F19">
        <v>3.7600000000000001E-2</v>
      </c>
      <c r="G19">
        <v>6.0400000000000002E-2</v>
      </c>
      <c r="H19">
        <v>2.3099999999999999E-2</v>
      </c>
      <c r="I19">
        <v>2.1399999999999999E-2</v>
      </c>
      <c r="J19">
        <v>0.69399999999999995</v>
      </c>
      <c r="K19">
        <v>3.8800000000000001E-2</v>
      </c>
      <c r="L19">
        <v>5.7000000000000002E-2</v>
      </c>
      <c r="M19">
        <v>3.15E-2</v>
      </c>
      <c r="N19">
        <v>0.36599999999999999</v>
      </c>
      <c r="O19">
        <v>3.5099999999999999E-2</v>
      </c>
      <c r="P19">
        <v>0.59589999999999999</v>
      </c>
      <c r="Q19">
        <v>0.59850000000000003</v>
      </c>
      <c r="R19">
        <v>0.59850000000000003</v>
      </c>
      <c r="S19">
        <v>0.58679999999999999</v>
      </c>
      <c r="T19">
        <v>3.7499999999999999E-2</v>
      </c>
      <c r="U19">
        <v>3.7499999999999999E-2</v>
      </c>
      <c r="V19">
        <v>3.7499999999999999E-2</v>
      </c>
      <c r="W19">
        <v>5.6399999999999999E-2</v>
      </c>
    </row>
    <row r="20" spans="1:23" customFormat="1">
      <c r="A20">
        <v>2007</v>
      </c>
      <c r="B20">
        <v>47.35</v>
      </c>
      <c r="C20">
        <v>1.72</v>
      </c>
      <c r="D20">
        <v>3.6299999999999999E-2</v>
      </c>
      <c r="E20">
        <v>3.7400000000000003E-2</v>
      </c>
      <c r="F20">
        <v>3.5499999999999997E-2</v>
      </c>
      <c r="G20">
        <v>6.2600000000000003E-2</v>
      </c>
      <c r="H20">
        <v>2.5700000000000001E-2</v>
      </c>
      <c r="I20">
        <v>2.29E-2</v>
      </c>
      <c r="J20">
        <v>0.70799999999999996</v>
      </c>
      <c r="K20">
        <v>4.2500000000000003E-2</v>
      </c>
      <c r="L20">
        <v>4.9000000000000002E-2</v>
      </c>
      <c r="M20">
        <v>3.8100000000000002E-2</v>
      </c>
      <c r="N20">
        <v>0.35499999999999998</v>
      </c>
      <c r="O20">
        <v>4.0500000000000001E-2</v>
      </c>
      <c r="P20">
        <v>0.6</v>
      </c>
      <c r="Q20">
        <v>0.60360000000000003</v>
      </c>
      <c r="R20">
        <v>0.60270000000000001</v>
      </c>
      <c r="S20">
        <v>0.58909999999999996</v>
      </c>
      <c r="T20">
        <v>3.7400000000000003E-2</v>
      </c>
      <c r="U20">
        <v>3.6299999999999999E-2</v>
      </c>
      <c r="V20">
        <v>3.7199999999999997E-2</v>
      </c>
      <c r="W20">
        <v>5.8000000000000003E-2</v>
      </c>
    </row>
    <row r="21" spans="1:23" customFormat="1">
      <c r="A21">
        <v>2008</v>
      </c>
      <c r="B21">
        <v>48.51</v>
      </c>
      <c r="C21">
        <v>1.179</v>
      </c>
      <c r="D21">
        <v>2.4299999999999999E-2</v>
      </c>
      <c r="E21">
        <v>2.3900000000000001E-2</v>
      </c>
      <c r="F21">
        <v>2.46E-2</v>
      </c>
      <c r="G21">
        <v>4.5900000000000003E-2</v>
      </c>
      <c r="H21">
        <v>2.8500000000000001E-2</v>
      </c>
      <c r="I21">
        <v>2.52E-2</v>
      </c>
      <c r="J21">
        <v>0.68500000000000005</v>
      </c>
      <c r="K21">
        <v>4.1700000000000001E-2</v>
      </c>
      <c r="L21">
        <v>4.5999999999999999E-2</v>
      </c>
      <c r="M21">
        <v>3.9600000000000003E-2</v>
      </c>
      <c r="N21">
        <v>0.36399999999999999</v>
      </c>
      <c r="O21">
        <v>3.6299999999999999E-2</v>
      </c>
      <c r="P21">
        <v>0.59809999999999997</v>
      </c>
      <c r="Q21">
        <v>0.60189999999999999</v>
      </c>
      <c r="R21">
        <v>0.60250000000000004</v>
      </c>
      <c r="S21">
        <v>0.58189999999999997</v>
      </c>
      <c r="T21">
        <v>2.3900000000000001E-2</v>
      </c>
      <c r="U21">
        <v>2.4299999999999999E-2</v>
      </c>
      <c r="V21">
        <v>2.4E-2</v>
      </c>
      <c r="W21">
        <v>4.1700000000000001E-2</v>
      </c>
    </row>
    <row r="22" spans="1:23" customFormat="1">
      <c r="A22">
        <v>2009</v>
      </c>
      <c r="B22">
        <v>45.79</v>
      </c>
      <c r="C22">
        <v>0.69199999999999995</v>
      </c>
      <c r="D22">
        <v>1.5100000000000001E-2</v>
      </c>
      <c r="E22">
        <v>1.1599999999999999E-2</v>
      </c>
      <c r="F22">
        <v>1.83E-2</v>
      </c>
      <c r="G22">
        <v>3.4000000000000002E-2</v>
      </c>
      <c r="H22">
        <v>2.01E-2</v>
      </c>
      <c r="I22">
        <v>1.7000000000000001E-2</v>
      </c>
      <c r="J22">
        <v>0.67900000000000005</v>
      </c>
      <c r="K22">
        <v>3.3000000000000002E-2</v>
      </c>
      <c r="L22">
        <v>4.5999999999999999E-2</v>
      </c>
      <c r="M22">
        <v>3.32E-2</v>
      </c>
      <c r="N22">
        <v>0.36899999999999999</v>
      </c>
      <c r="O22">
        <v>2.8500000000000001E-2</v>
      </c>
      <c r="P22">
        <v>0.59530000000000005</v>
      </c>
      <c r="Q22">
        <v>0.59219999999999995</v>
      </c>
      <c r="R22">
        <v>0.60040000000000004</v>
      </c>
      <c r="S22">
        <v>0.57430000000000003</v>
      </c>
      <c r="T22">
        <v>1.1599999999999999E-2</v>
      </c>
      <c r="U22">
        <v>1.5100000000000001E-2</v>
      </c>
      <c r="V22">
        <v>1.24E-2</v>
      </c>
      <c r="W22">
        <v>2.9399999999999999E-2</v>
      </c>
    </row>
    <row r="23" spans="1:23" customFormat="1">
      <c r="A23">
        <v>2010</v>
      </c>
      <c r="B23">
        <v>42.08</v>
      </c>
      <c r="C23">
        <v>0.67600000000000005</v>
      </c>
      <c r="D23">
        <v>1.61E-2</v>
      </c>
      <c r="E23">
        <v>1.4999999999999999E-2</v>
      </c>
      <c r="F23">
        <v>1.6899999999999998E-2</v>
      </c>
      <c r="G23">
        <v>6.0400000000000002E-2</v>
      </c>
      <c r="H23">
        <v>1.9E-2</v>
      </c>
      <c r="I23">
        <v>1.66E-2</v>
      </c>
      <c r="J23">
        <v>0.69499999999999995</v>
      </c>
      <c r="K23">
        <v>3.2599999999999997E-2</v>
      </c>
      <c r="L23">
        <v>3.9E-2</v>
      </c>
      <c r="M23">
        <v>2.9700000000000001E-2</v>
      </c>
      <c r="N23">
        <v>0.36499999999999999</v>
      </c>
      <c r="O23">
        <v>2.7099999999999999E-2</v>
      </c>
      <c r="P23">
        <v>0.5958</v>
      </c>
      <c r="Q23">
        <v>0.59899999999999998</v>
      </c>
      <c r="R23">
        <v>0.60089999999999999</v>
      </c>
      <c r="S23">
        <v>0.5756</v>
      </c>
      <c r="T23">
        <v>1.4999999999999999E-2</v>
      </c>
      <c r="U23">
        <v>1.61E-2</v>
      </c>
      <c r="V23">
        <v>1.5299999999999999E-2</v>
      </c>
      <c r="W23">
        <v>4.87E-2</v>
      </c>
    </row>
    <row r="24" spans="1:23" customFormat="1">
      <c r="A24">
        <v>2011</v>
      </c>
      <c r="B24">
        <v>43.23</v>
      </c>
      <c r="C24">
        <v>0.59799999999999998</v>
      </c>
      <c r="D24">
        <v>1.38E-2</v>
      </c>
      <c r="E24">
        <v>1.26E-2</v>
      </c>
      <c r="F24">
        <v>1.4800000000000001E-2</v>
      </c>
      <c r="G24">
        <v>4.8500000000000001E-2</v>
      </c>
      <c r="H24">
        <v>1.9599999999999999E-2</v>
      </c>
      <c r="I24">
        <v>1.7399999999999999E-2</v>
      </c>
      <c r="J24">
        <v>0.67700000000000005</v>
      </c>
      <c r="K24">
        <v>0.03</v>
      </c>
      <c r="L24">
        <v>4.2000000000000003E-2</v>
      </c>
      <c r="M24">
        <v>2.9499999999999998E-2</v>
      </c>
      <c r="N24">
        <v>0.38700000000000001</v>
      </c>
      <c r="O24">
        <v>2.5600000000000001E-2</v>
      </c>
      <c r="P24">
        <v>0.59689999999999999</v>
      </c>
      <c r="Q24">
        <v>0.59940000000000004</v>
      </c>
      <c r="R24">
        <v>0.6018</v>
      </c>
      <c r="S24">
        <v>0.57620000000000005</v>
      </c>
      <c r="T24">
        <v>1.26E-2</v>
      </c>
      <c r="U24">
        <v>1.38E-2</v>
      </c>
      <c r="V24">
        <v>1.2999999999999999E-2</v>
      </c>
      <c r="W24">
        <v>4.02E-2</v>
      </c>
    </row>
    <row r="25" spans="1:23" customFormat="1">
      <c r="A25">
        <v>2012</v>
      </c>
      <c r="B25">
        <v>44.34</v>
      </c>
      <c r="C25">
        <v>0.55300000000000005</v>
      </c>
      <c r="D25">
        <v>1.2500000000000001E-2</v>
      </c>
      <c r="E25">
        <v>1.0699999999999999E-2</v>
      </c>
      <c r="F25">
        <v>1.3899999999999999E-2</v>
      </c>
      <c r="G25">
        <v>5.2499999999999998E-2</v>
      </c>
      <c r="H25">
        <v>1.9E-2</v>
      </c>
      <c r="I25">
        <v>1.78E-2</v>
      </c>
      <c r="J25">
        <v>0.71399999999999997</v>
      </c>
      <c r="K25">
        <v>2.3699999999999999E-2</v>
      </c>
      <c r="L25">
        <v>3.6999999999999998E-2</v>
      </c>
      <c r="M25">
        <v>2.3599999999999999E-2</v>
      </c>
      <c r="N25">
        <v>0.371</v>
      </c>
      <c r="O25">
        <v>2.1499999999999998E-2</v>
      </c>
      <c r="P25">
        <v>0.58950000000000002</v>
      </c>
      <c r="Q25">
        <v>0.59099999999999997</v>
      </c>
      <c r="R25">
        <v>0.59460000000000002</v>
      </c>
      <c r="S25">
        <v>0.56930000000000003</v>
      </c>
      <c r="T25">
        <v>1.0699999999999999E-2</v>
      </c>
      <c r="U25">
        <v>1.2500000000000001E-2</v>
      </c>
      <c r="V25">
        <v>1.12E-2</v>
      </c>
      <c r="W25">
        <v>3.9800000000000002E-2</v>
      </c>
    </row>
    <row r="26" spans="1:23" customFormat="1">
      <c r="A26">
        <v>2013</v>
      </c>
      <c r="B26">
        <v>45.04</v>
      </c>
      <c r="C26">
        <v>0.52700000000000002</v>
      </c>
      <c r="D26">
        <v>1.17E-2</v>
      </c>
      <c r="E26">
        <v>1.0699999999999999E-2</v>
      </c>
      <c r="F26">
        <v>1.2500000000000001E-2</v>
      </c>
      <c r="G26">
        <v>4.9500000000000002E-2</v>
      </c>
      <c r="H26">
        <v>1.6899999999999998E-2</v>
      </c>
      <c r="I26">
        <v>1.5599999999999999E-2</v>
      </c>
      <c r="J26">
        <v>0.72799999999999998</v>
      </c>
      <c r="K26">
        <v>3.2199999999999999E-2</v>
      </c>
      <c r="L26">
        <v>2.8000000000000001E-2</v>
      </c>
      <c r="M26">
        <v>2.1299999999999999E-2</v>
      </c>
      <c r="N26">
        <v>0.373</v>
      </c>
      <c r="O26">
        <v>2.1399999999999999E-2</v>
      </c>
      <c r="P26">
        <v>0.58830000000000005</v>
      </c>
      <c r="Q26">
        <v>0.59079999999999999</v>
      </c>
      <c r="R26">
        <v>0.5927</v>
      </c>
      <c r="S26">
        <v>0.56950000000000001</v>
      </c>
      <c r="T26">
        <v>1.0699999999999999E-2</v>
      </c>
      <c r="U26">
        <v>1.17E-2</v>
      </c>
      <c r="V26">
        <v>1.0999999999999999E-2</v>
      </c>
      <c r="W26">
        <v>3.9899999999999998E-2</v>
      </c>
    </row>
    <row r="27" spans="1:23" customFormat="1">
      <c r="A27">
        <v>2014</v>
      </c>
      <c r="B27">
        <v>45.73</v>
      </c>
      <c r="C27">
        <v>0.47099999999999997</v>
      </c>
      <c r="D27">
        <v>1.03E-2</v>
      </c>
      <c r="E27">
        <v>9.1999999999999998E-3</v>
      </c>
      <c r="F27">
        <v>1.12E-2</v>
      </c>
      <c r="G27">
        <v>4.65E-2</v>
      </c>
      <c r="H27">
        <v>1.78E-2</v>
      </c>
      <c r="I27">
        <v>1.6299999999999999E-2</v>
      </c>
      <c r="J27">
        <v>0.74399999999999999</v>
      </c>
      <c r="K27">
        <v>3.5000000000000003E-2</v>
      </c>
      <c r="L27">
        <v>2.8000000000000001E-2</v>
      </c>
      <c r="M27">
        <v>2.18E-2</v>
      </c>
      <c r="N27">
        <v>0.36799999999999999</v>
      </c>
      <c r="O27">
        <v>2.2499999999999999E-2</v>
      </c>
      <c r="P27">
        <v>0.59450000000000003</v>
      </c>
      <c r="Q27">
        <v>0.59530000000000005</v>
      </c>
      <c r="R27">
        <v>0.59770000000000001</v>
      </c>
      <c r="S27">
        <v>0.57579999999999998</v>
      </c>
      <c r="T27">
        <v>9.1999999999999998E-3</v>
      </c>
      <c r="U27">
        <v>1.03E-2</v>
      </c>
      <c r="V27">
        <v>9.4999999999999998E-3</v>
      </c>
      <c r="W27">
        <v>3.3500000000000002E-2</v>
      </c>
    </row>
    <row r="28" spans="1:23" customFormat="1">
      <c r="A28">
        <v>2015</v>
      </c>
      <c r="B28">
        <v>46.32</v>
      </c>
      <c r="C28">
        <v>0.47299999999999998</v>
      </c>
      <c r="D28">
        <v>1.0200000000000001E-2</v>
      </c>
      <c r="E28">
        <v>9.5999999999999992E-3</v>
      </c>
      <c r="F28">
        <v>1.0699999999999999E-2</v>
      </c>
      <c r="G28">
        <v>4.6899999999999997E-2</v>
      </c>
      <c r="H28">
        <v>1.7299999999999999E-2</v>
      </c>
      <c r="I28">
        <v>1.61E-2</v>
      </c>
      <c r="J28">
        <v>0.745</v>
      </c>
      <c r="K28">
        <v>2.52E-2</v>
      </c>
      <c r="L28">
        <v>2.9000000000000001E-2</v>
      </c>
      <c r="M28">
        <v>2.2599999999999999E-2</v>
      </c>
      <c r="N28">
        <v>0.35599999999999998</v>
      </c>
      <c r="O28">
        <v>2.1100000000000001E-2</v>
      </c>
      <c r="P28">
        <v>0.59770000000000001</v>
      </c>
      <c r="Q28">
        <v>0.60119999999999996</v>
      </c>
      <c r="R28">
        <v>0.60250000000000004</v>
      </c>
      <c r="S28">
        <v>0.57999999999999996</v>
      </c>
      <c r="T28">
        <v>9.5999999999999992E-3</v>
      </c>
      <c r="U28">
        <v>1.0200000000000001E-2</v>
      </c>
      <c r="V28">
        <v>9.7999999999999997E-3</v>
      </c>
      <c r="W28">
        <v>3.4599999999999999E-2</v>
      </c>
    </row>
    <row r="29" spans="1:23" customFormat="1">
      <c r="A29">
        <v>2016</v>
      </c>
      <c r="B29">
        <v>49.66</v>
      </c>
      <c r="C29">
        <v>0.499</v>
      </c>
      <c r="D29">
        <v>1.01E-2</v>
      </c>
      <c r="E29">
        <v>9.7000000000000003E-3</v>
      </c>
      <c r="F29">
        <v>1.04E-2</v>
      </c>
      <c r="G29">
        <v>3.8899999999999997E-2</v>
      </c>
      <c r="H29">
        <v>1.5900000000000001E-2</v>
      </c>
      <c r="I29">
        <v>1.4800000000000001E-2</v>
      </c>
      <c r="J29">
        <v>0.74</v>
      </c>
      <c r="K29">
        <v>2.0799999999999999E-2</v>
      </c>
      <c r="L29">
        <v>2.4E-2</v>
      </c>
      <c r="M29">
        <v>2.12E-2</v>
      </c>
      <c r="N29">
        <v>0.35299999999999998</v>
      </c>
      <c r="O29">
        <v>1.9699999999999999E-2</v>
      </c>
      <c r="P29">
        <v>0.59519999999999995</v>
      </c>
      <c r="Q29">
        <v>0.59699999999999998</v>
      </c>
      <c r="R29">
        <v>0.59789999999999999</v>
      </c>
      <c r="S29">
        <v>0.57899999999999996</v>
      </c>
      <c r="T29">
        <v>9.7000000000000003E-3</v>
      </c>
      <c r="U29">
        <v>1.01E-2</v>
      </c>
      <c r="V29">
        <v>9.7999999999999997E-3</v>
      </c>
      <c r="W29">
        <v>2.8799999999999999E-2</v>
      </c>
    </row>
    <row r="56" spans="1:1">
      <c r="A56" s="175" t="s">
        <v>443</v>
      </c>
    </row>
    <row r="57" spans="1:1">
      <c r="A57" s="175" t="s">
        <v>442</v>
      </c>
    </row>
    <row r="58" spans="1:1">
      <c r="A58" s="175" t="s">
        <v>441</v>
      </c>
    </row>
    <row r="59" spans="1:1">
      <c r="A59" s="175" t="s">
        <v>440</v>
      </c>
    </row>
    <row r="60" spans="1:1">
      <c r="A60" s="176" t="s">
        <v>439</v>
      </c>
    </row>
    <row r="61" spans="1:1">
      <c r="A61" s="175" t="s">
        <v>438</v>
      </c>
    </row>
    <row r="62" spans="1:1">
      <c r="A62" s="175" t="s">
        <v>437</v>
      </c>
    </row>
  </sheetData>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dimension ref="A1:D18"/>
  <sheetViews>
    <sheetView workbookViewId="0"/>
  </sheetViews>
  <sheetFormatPr baseColWidth="10" defaultRowHeight="16"/>
  <cols>
    <col min="1" max="1" width="32.42578125" customWidth="1"/>
    <col min="3" max="3" width="12.140625" bestFit="1" customWidth="1"/>
  </cols>
  <sheetData>
    <row r="1" spans="1:4">
      <c r="A1" s="3" t="s">
        <v>188</v>
      </c>
    </row>
    <row r="2" spans="1:4">
      <c r="B2" t="s">
        <v>90</v>
      </c>
      <c r="C2" t="s">
        <v>104</v>
      </c>
      <c r="D2" t="s">
        <v>105</v>
      </c>
    </row>
    <row r="3" spans="1:4">
      <c r="A3" t="s">
        <v>87</v>
      </c>
      <c r="B3" s="85">
        <f>7.51-0.374</f>
        <v>7.1360000000000001</v>
      </c>
      <c r="C3" s="2">
        <f>B3/C$7</f>
        <v>9.3310319577383755E-2</v>
      </c>
      <c r="D3" s="2">
        <f>B3/D$7</f>
        <v>0.47440499933519481</v>
      </c>
    </row>
    <row r="4" spans="1:4">
      <c r="A4" t="s">
        <v>82</v>
      </c>
      <c r="B4" s="85">
        <f>B5*1.025</f>
        <v>6.8757808850235316</v>
      </c>
      <c r="C4" s="2">
        <f t="shared" ref="C4:C5" si="0">B4/C$7</f>
        <v>8.9907695028813378E-2</v>
      </c>
      <c r="D4" s="2">
        <f>B4/D$7</f>
        <v>0.45710549694346042</v>
      </c>
    </row>
    <row r="5" spans="1:4">
      <c r="A5" t="s">
        <v>83</v>
      </c>
      <c r="B5" s="85">
        <v>6.7080789122180802</v>
      </c>
      <c r="C5" s="2">
        <f t="shared" si="0"/>
        <v>8.7714824418354514E-2</v>
      </c>
      <c r="D5" s="2">
        <f>B5/D$7</f>
        <v>0.44595658238386388</v>
      </c>
    </row>
    <row r="6" spans="1:4">
      <c r="A6" t="s">
        <v>89</v>
      </c>
      <c r="B6" s="85">
        <f>(0.208*0.296*75700)/1000</f>
        <v>4.6606975999999998</v>
      </c>
      <c r="C6" s="2">
        <f>B6/C$7</f>
        <v>6.0943271091584289E-2</v>
      </c>
      <c r="D6" s="2">
        <f>B6/D$7</f>
        <v>0.3098456056375482</v>
      </c>
    </row>
    <row r="7" spans="1:4">
      <c r="C7">
        <v>76.475999999999999</v>
      </c>
      <c r="D7">
        <v>15.042</v>
      </c>
    </row>
    <row r="8" spans="1:4">
      <c r="A8" t="s">
        <v>85</v>
      </c>
    </row>
    <row r="9" spans="1:4">
      <c r="A9" t="s">
        <v>84</v>
      </c>
    </row>
    <row r="11" spans="1:4">
      <c r="A11" t="s">
        <v>79</v>
      </c>
    </row>
    <row r="12" spans="1:4">
      <c r="A12" t="s">
        <v>86</v>
      </c>
    </row>
    <row r="13" spans="1:4">
      <c r="A13" t="s">
        <v>88</v>
      </c>
    </row>
    <row r="14" spans="1:4">
      <c r="A14" t="s">
        <v>189</v>
      </c>
    </row>
    <row r="16" spans="1:4">
      <c r="A16" s="112" t="s">
        <v>80</v>
      </c>
      <c r="C16" s="84">
        <f>B6/B4</f>
        <v>0.67784265931913112</v>
      </c>
      <c r="D16" t="s">
        <v>81</v>
      </c>
    </row>
    <row r="17" spans="1:4">
      <c r="A17" s="112"/>
      <c r="B17" t="s">
        <v>106</v>
      </c>
      <c r="C17" s="90">
        <f>C4-C6</f>
        <v>2.8964423937229089E-2</v>
      </c>
      <c r="D17" t="s">
        <v>184</v>
      </c>
    </row>
    <row r="18" spans="1:4">
      <c r="A18" s="112" t="s">
        <v>186</v>
      </c>
      <c r="C18" s="84">
        <f>C17/(18.5%-14.3%)</f>
        <v>0.68962914136259768</v>
      </c>
      <c r="D18" t="s">
        <v>185</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70C2A-7A17-784A-BFDC-598D6EC89234}">
  <sheetPr codeName="Sheet30"/>
  <dimension ref="A1:I27"/>
  <sheetViews>
    <sheetView workbookViewId="0">
      <pane xSplit="1" ySplit="2" topLeftCell="B8" activePane="bottomRight" state="frozen"/>
      <selection pane="topRight" activeCell="B1" sqref="B1"/>
      <selection pane="bottomLeft" activeCell="A3" sqref="A3"/>
      <selection pane="bottomRight" activeCell="B27" sqref="B27"/>
    </sheetView>
  </sheetViews>
  <sheetFormatPr baseColWidth="10" defaultRowHeight="16"/>
  <cols>
    <col min="2" max="6" width="10.7109375" style="128"/>
    <col min="8" max="9" width="10.7109375" style="128"/>
  </cols>
  <sheetData>
    <row r="1" spans="1:9">
      <c r="B1" s="138" t="s">
        <v>433</v>
      </c>
      <c r="H1" s="128" t="s">
        <v>435</v>
      </c>
    </row>
    <row r="2" spans="1:9" ht="119">
      <c r="B2" s="142" t="s">
        <v>432</v>
      </c>
      <c r="C2" s="142" t="s">
        <v>216</v>
      </c>
      <c r="D2" s="142" t="s">
        <v>215</v>
      </c>
      <c r="E2" s="142" t="s">
        <v>436</v>
      </c>
      <c r="F2" s="142" t="s">
        <v>97</v>
      </c>
      <c r="H2" s="142" t="s">
        <v>218</v>
      </c>
      <c r="I2" s="142" t="s">
        <v>217</v>
      </c>
    </row>
    <row r="3" spans="1:9">
      <c r="A3">
        <v>1994</v>
      </c>
      <c r="B3" s="143"/>
      <c r="C3" s="143"/>
      <c r="D3" s="143"/>
      <c r="E3" s="160"/>
      <c r="F3" s="143"/>
      <c r="H3" s="143"/>
      <c r="I3" s="143"/>
    </row>
    <row r="4" spans="1:9">
      <c r="A4">
        <v>1995</v>
      </c>
      <c r="B4" s="135"/>
      <c r="C4" s="135"/>
      <c r="D4" s="135"/>
      <c r="E4" s="160"/>
      <c r="F4" s="135"/>
      <c r="H4" s="159">
        <v>7.3437459999999996E-2</v>
      </c>
      <c r="I4" s="159"/>
    </row>
    <row r="5" spans="1:9">
      <c r="A5">
        <v>1996</v>
      </c>
      <c r="B5" s="135"/>
      <c r="C5" s="135"/>
      <c r="D5" s="135"/>
      <c r="E5" s="160">
        <f>DataF4!P5</f>
        <v>4.5979630000000001E-2</v>
      </c>
      <c r="F5" s="135"/>
      <c r="H5" s="159">
        <v>7.1687399999999998E-2</v>
      </c>
      <c r="I5" s="159">
        <v>6.3553200000000004E-2</v>
      </c>
    </row>
    <row r="6" spans="1:9">
      <c r="A6">
        <v>1997</v>
      </c>
      <c r="B6" s="135"/>
      <c r="C6" s="135"/>
      <c r="D6" s="135"/>
      <c r="E6" s="160">
        <f>DataF4!P6</f>
        <v>4.3464910000000002E-2</v>
      </c>
      <c r="F6" s="135"/>
      <c r="H6" s="159">
        <v>7.0806099999999997E-2</v>
      </c>
      <c r="I6" s="159">
        <v>6.2814900000000007E-2</v>
      </c>
    </row>
    <row r="7" spans="1:9">
      <c r="A7">
        <v>1998</v>
      </c>
      <c r="B7" s="135"/>
      <c r="C7" s="135"/>
      <c r="D7" s="135"/>
      <c r="E7" s="160">
        <f>DataF4!P7</f>
        <v>4.3583915000000001E-2</v>
      </c>
      <c r="F7" s="135"/>
      <c r="H7" s="159">
        <v>6.3677600000000001E-2</v>
      </c>
      <c r="I7" s="159">
        <v>5.2356399999999997E-2</v>
      </c>
    </row>
    <row r="8" spans="1:9">
      <c r="A8">
        <v>1999</v>
      </c>
      <c r="B8" s="135"/>
      <c r="C8" s="135"/>
      <c r="D8" s="135"/>
      <c r="E8" s="160">
        <f>DataF4!P8</f>
        <v>4.3702919999999999E-2</v>
      </c>
      <c r="H8" s="159">
        <v>6.8379499999999996E-2</v>
      </c>
      <c r="I8" s="159">
        <v>5.5978399999999998E-2</v>
      </c>
    </row>
    <row r="9" spans="1:9">
      <c r="A9">
        <v>2000</v>
      </c>
      <c r="B9" s="160">
        <v>7.6225000000000001E-2</v>
      </c>
      <c r="C9" s="160">
        <v>7.4388899999999994E-2</v>
      </c>
      <c r="D9" s="160">
        <v>7.1410100000000004E-2</v>
      </c>
      <c r="E9" s="160">
        <f>DataF4!P9</f>
        <v>4.3407029999999999E-2</v>
      </c>
      <c r="F9" s="157">
        <f>B9-DataF4!L9</f>
        <v>0</v>
      </c>
      <c r="H9" s="159">
        <v>7.41092E-2</v>
      </c>
      <c r="I9" s="159">
        <v>5.98606E-2</v>
      </c>
    </row>
    <row r="10" spans="1:9">
      <c r="A10">
        <v>2001</v>
      </c>
      <c r="B10" s="160">
        <v>7.0824999999999999E-2</v>
      </c>
      <c r="C10" s="160">
        <v>6.7578399999999997E-2</v>
      </c>
      <c r="D10" s="160">
        <v>6.4072500000000004E-2</v>
      </c>
      <c r="E10" s="160">
        <f>DataF4!P10</f>
        <v>4.3111139999999999E-2</v>
      </c>
      <c r="F10" s="157">
        <f>B10-DataF4!L10</f>
        <v>0</v>
      </c>
      <c r="H10" s="159">
        <v>6.8359600000000006E-2</v>
      </c>
      <c r="I10" s="159">
        <v>5.0031800000000001E-2</v>
      </c>
    </row>
    <row r="11" spans="1:9">
      <c r="A11">
        <v>2002</v>
      </c>
      <c r="B11" s="160">
        <v>6.4916699999999994E-2</v>
      </c>
      <c r="C11" s="160">
        <v>5.9516899999999998E-2</v>
      </c>
      <c r="D11" s="160">
        <v>5.5109499999999999E-2</v>
      </c>
      <c r="E11" s="160">
        <f>DataF4!P11</f>
        <v>3.4055990000000001E-2</v>
      </c>
      <c r="F11" s="157">
        <f>B11-DataF4!L11</f>
        <v>3.3333333329665926E-8</v>
      </c>
      <c r="H11" s="159">
        <v>6.21349E-2</v>
      </c>
      <c r="I11" s="159">
        <v>4.5671200000000002E-2</v>
      </c>
    </row>
    <row r="12" spans="1:9">
      <c r="A12">
        <v>2003</v>
      </c>
      <c r="B12" s="160">
        <v>5.66667E-2</v>
      </c>
      <c r="C12" s="160">
        <v>5.3191099999999998E-2</v>
      </c>
      <c r="D12" s="160">
        <v>4.8836400000000002E-2</v>
      </c>
      <c r="E12" s="160">
        <f>DataF4!P12</f>
        <v>3.5130799999999997E-2</v>
      </c>
      <c r="F12" s="157">
        <f>B12-DataF4!L12</f>
        <v>3.3333333329665926E-8</v>
      </c>
      <c r="H12" s="159">
        <v>5.4089400000000003E-2</v>
      </c>
      <c r="I12" s="159">
        <v>3.9656200000000003E-2</v>
      </c>
    </row>
    <row r="13" spans="1:9">
      <c r="A13">
        <v>2004</v>
      </c>
      <c r="B13" s="160">
        <v>5.6283300000000001E-2</v>
      </c>
      <c r="C13" s="160">
        <v>5.3079399999999999E-2</v>
      </c>
      <c r="D13" s="160">
        <v>4.8890400000000001E-2</v>
      </c>
      <c r="E13" s="160">
        <f>DataF4!P13</f>
        <v>2.487141E-2</v>
      </c>
      <c r="F13" s="157">
        <f>B13-DataF4!L13</f>
        <v>-3.3333333329665926E-8</v>
      </c>
      <c r="H13" s="159">
        <v>5.3584800000000002E-2</v>
      </c>
      <c r="I13" s="159">
        <v>4.1789699999999999E-2</v>
      </c>
    </row>
    <row r="14" spans="1:9">
      <c r="A14">
        <v>2005</v>
      </c>
      <c r="B14" s="160">
        <v>5.2350000000000001E-2</v>
      </c>
      <c r="C14" s="160">
        <v>5.1199300000000003E-2</v>
      </c>
      <c r="D14" s="160">
        <v>4.9016200000000003E-2</v>
      </c>
      <c r="E14" s="160">
        <f>DataF4!P14</f>
        <v>3.2141299999999998E-2</v>
      </c>
      <c r="F14" s="157">
        <f>B14-DataF4!L14</f>
        <v>0</v>
      </c>
      <c r="H14" s="159">
        <v>5.0958099999999999E-2</v>
      </c>
      <c r="I14" s="159">
        <v>4.2406699999999999E-2</v>
      </c>
    </row>
    <row r="15" spans="1:9">
      <c r="A15">
        <v>2006</v>
      </c>
      <c r="B15" s="160">
        <v>5.5875000000000001E-2</v>
      </c>
      <c r="C15" s="160">
        <v>5.4939300000000003E-2</v>
      </c>
      <c r="D15" s="160">
        <v>5.3490700000000002E-2</v>
      </c>
      <c r="E15" s="160">
        <f>DataF4!P15</f>
        <v>3.4608239999999998E-2</v>
      </c>
      <c r="F15" s="157">
        <f>B15-DataF4!L15</f>
        <v>0</v>
      </c>
      <c r="H15" s="159">
        <v>5.4892200000000002E-2</v>
      </c>
      <c r="I15" s="159">
        <v>4.7606599999999999E-2</v>
      </c>
    </row>
    <row r="16" spans="1:9">
      <c r="A16">
        <v>2007</v>
      </c>
      <c r="B16" s="160">
        <v>5.5558299999999998E-2</v>
      </c>
      <c r="C16" s="160">
        <v>5.4649900000000001E-2</v>
      </c>
      <c r="D16" s="160">
        <v>5.3256400000000002E-2</v>
      </c>
      <c r="E16" s="160">
        <f>DataF4!P16</f>
        <v>3.5506610000000001E-2</v>
      </c>
      <c r="F16" s="157">
        <f>B16-DataF4!L16</f>
        <v>-3.3333333322727032E-8</v>
      </c>
      <c r="H16" s="159">
        <v>5.46098E-2</v>
      </c>
      <c r="I16" s="159">
        <v>4.6109799999999999E-2</v>
      </c>
    </row>
    <row r="17" spans="1:9">
      <c r="A17">
        <v>2008</v>
      </c>
      <c r="B17" s="160">
        <v>5.6316699999999997E-2</v>
      </c>
      <c r="C17" s="160">
        <v>5.3501199999999999E-2</v>
      </c>
      <c r="D17" s="160">
        <v>4.9851300000000001E-2</v>
      </c>
      <c r="E17" s="160">
        <f>DataF4!P17</f>
        <v>3.8369960000000002E-2</v>
      </c>
      <c r="F17" s="157">
        <f>B17-DataF4!L17</f>
        <v>3.3333333329665926E-8</v>
      </c>
      <c r="H17" s="159">
        <v>5.3922999999999999E-2</v>
      </c>
      <c r="I17" s="159">
        <v>3.6394700000000002E-2</v>
      </c>
    </row>
    <row r="18" spans="1:9">
      <c r="A18">
        <v>2009</v>
      </c>
      <c r="B18" s="160">
        <v>5.3133300000000001E-2</v>
      </c>
      <c r="C18" s="160">
        <v>4.8751700000000002E-2</v>
      </c>
      <c r="D18" s="160">
        <v>4.28949E-2</v>
      </c>
      <c r="E18" s="160">
        <f>DataF4!P18</f>
        <v>2.6037049999999999E-2</v>
      </c>
      <c r="F18" s="157">
        <f>B18-DataF4!L18</f>
        <v>-3.3333333322727032E-8</v>
      </c>
      <c r="H18" s="159">
        <v>4.9765999999999998E-2</v>
      </c>
      <c r="I18" s="159">
        <v>3.2190099999999999E-2</v>
      </c>
    </row>
    <row r="19" spans="1:9">
      <c r="A19">
        <v>2010</v>
      </c>
      <c r="B19" s="160">
        <v>4.94326E-2</v>
      </c>
      <c r="C19" s="160">
        <v>4.6028100000000002E-2</v>
      </c>
      <c r="D19" s="160">
        <v>4.10214E-2</v>
      </c>
      <c r="E19" s="160">
        <f>DataF4!P19</f>
        <v>2.1724750000000001E-2</v>
      </c>
      <c r="F19" s="157">
        <f>B19-DataF4!L19</f>
        <v>-7.3333333332203932E-7</v>
      </c>
      <c r="H19" s="159">
        <v>4.6470200000000003E-2</v>
      </c>
      <c r="I19" s="159">
        <v>3.1516000000000002E-2</v>
      </c>
    </row>
    <row r="20" spans="1:9">
      <c r="A20">
        <v>2011</v>
      </c>
      <c r="B20" s="160">
        <v>4.6389199999999998E-2</v>
      </c>
      <c r="C20" s="160">
        <v>4.0398299999999998E-2</v>
      </c>
      <c r="D20" s="160">
        <v>3.3412499999999998E-2</v>
      </c>
      <c r="E20" s="160">
        <f>DataF4!P20</f>
        <v>1.8838219999999999E-2</v>
      </c>
      <c r="F20" s="157">
        <f>B20-DataF4!L20</f>
        <v>-2.4666666666658954E-6</v>
      </c>
      <c r="H20" s="159">
        <v>4.3081099999999997E-2</v>
      </c>
      <c r="I20" s="159">
        <v>2.72448E-2</v>
      </c>
    </row>
    <row r="21" spans="1:9">
      <c r="A21">
        <v>2012</v>
      </c>
      <c r="B21" s="160">
        <v>3.6729400000000002E-2</v>
      </c>
      <c r="C21" s="160">
        <v>3.25562E-2</v>
      </c>
      <c r="D21" s="160">
        <v>2.76519E-2</v>
      </c>
      <c r="E21" s="160">
        <f>DataF4!P21</f>
        <v>1.3905753999999999E-2</v>
      </c>
      <c r="F21" s="157">
        <f>B21-DataF4!L21</f>
        <v>-3.9333333333307907E-6</v>
      </c>
      <c r="H21" s="159">
        <v>3.4207899999999999E-2</v>
      </c>
      <c r="I21" s="159">
        <v>1.78952E-2</v>
      </c>
    </row>
    <row r="22" spans="1:9">
      <c r="A22">
        <v>2013</v>
      </c>
      <c r="B22" s="160">
        <v>4.2349999999999999E-2</v>
      </c>
      <c r="C22" s="160">
        <v>3.2690400000000001E-2</v>
      </c>
      <c r="D22" s="160">
        <v>2.48297E-2</v>
      </c>
      <c r="E22" s="160">
        <f>DataF4!P22</f>
        <v>1.5809136000000001E-2</v>
      </c>
      <c r="F22" s="157">
        <f>B22-DataF4!L22</f>
        <v>0</v>
      </c>
      <c r="H22" s="159">
        <v>3.8927999999999997E-2</v>
      </c>
      <c r="I22" s="159">
        <v>2.29695E-2</v>
      </c>
    </row>
    <row r="23" spans="1:9">
      <c r="A23">
        <v>2014</v>
      </c>
      <c r="B23" s="160">
        <v>4.1625000000000002E-2</v>
      </c>
      <c r="C23" s="160">
        <v>3.3689400000000001E-2</v>
      </c>
      <c r="D23" s="160">
        <v>2.7161500000000002E-2</v>
      </c>
      <c r="E23" s="160">
        <f>DataF4!P23</f>
        <v>1.3125481E-2</v>
      </c>
      <c r="F23" s="157">
        <f>B23-DataF4!L23</f>
        <v>0</v>
      </c>
      <c r="H23" s="159">
        <v>3.8307399999999998E-2</v>
      </c>
      <c r="I23" s="159">
        <v>2.4629999999999999E-2</v>
      </c>
    </row>
    <row r="24" spans="1:9">
      <c r="A24">
        <v>2015</v>
      </c>
      <c r="B24" s="160">
        <v>3.8866699999999997E-2</v>
      </c>
      <c r="C24" s="160">
        <v>3.15374E-2</v>
      </c>
      <c r="D24" s="160">
        <v>2.5765900000000001E-2</v>
      </c>
      <c r="E24" s="160">
        <f>DataF4!P24</f>
        <v>2.3277863999999999E-2</v>
      </c>
      <c r="F24" s="157">
        <f>B24-DataF4!L24</f>
        <v>3.3333333322727032E-8</v>
      </c>
      <c r="H24" s="159">
        <v>3.5747599999999997E-2</v>
      </c>
      <c r="I24" s="159">
        <v>2.0889000000000001E-2</v>
      </c>
    </row>
    <row r="25" spans="1:9">
      <c r="A25">
        <v>2016</v>
      </c>
      <c r="B25" s="160">
        <v>3.6658299999999998E-2</v>
      </c>
      <c r="C25" s="160">
        <v>3.0173700000000001E-2</v>
      </c>
      <c r="D25" s="160">
        <v>2.4777400000000002E-2</v>
      </c>
      <c r="E25" s="160">
        <f>DataF4!P25</f>
        <v>1.4374102E-2</v>
      </c>
      <c r="F25" s="157">
        <f>B25-DataF4!L25</f>
        <v>-3.333333333660482E-8</v>
      </c>
      <c r="H25" s="159">
        <v>3.3471899999999999E-2</v>
      </c>
      <c r="I25" s="159">
        <v>1.8016399999999998E-2</v>
      </c>
    </row>
    <row r="26" spans="1:9">
      <c r="B26" s="135"/>
      <c r="C26" s="135"/>
      <c r="D26" s="135"/>
      <c r="E26" s="135"/>
      <c r="F26" s="135"/>
      <c r="H26" s="159"/>
      <c r="I26" s="135"/>
    </row>
    <row r="27" spans="1:9">
      <c r="B27" s="128" t="s">
        <v>434</v>
      </c>
      <c r="C27" s="135"/>
      <c r="D27" s="135"/>
      <c r="E27" s="135"/>
      <c r="F27" s="135"/>
      <c r="H27" s="135"/>
      <c r="I27" s="13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E893-0AD1-F443-9B81-89BBF009F43C}">
  <sheetPr codeName="Sheet32"/>
  <dimension ref="A1:E3"/>
  <sheetViews>
    <sheetView workbookViewId="0"/>
  </sheetViews>
  <sheetFormatPr baseColWidth="10" defaultRowHeight="16"/>
  <sheetData>
    <row r="1" spans="1:5">
      <c r="A1" s="3" t="s">
        <v>541</v>
      </c>
    </row>
    <row r="2" spans="1:5" s="82" customFormat="1" ht="85">
      <c r="B2" s="82" t="s">
        <v>231</v>
      </c>
      <c r="C2" s="82" t="s">
        <v>207</v>
      </c>
      <c r="D2" s="82" t="s">
        <v>232</v>
      </c>
      <c r="E2" s="82" t="s">
        <v>233</v>
      </c>
    </row>
    <row r="3" spans="1:5">
      <c r="A3">
        <v>2016</v>
      </c>
      <c r="B3">
        <f>DataF3!D4</f>
        <v>3.14</v>
      </c>
      <c r="C3">
        <f>DataF3!C4</f>
        <v>2.9804000000000004</v>
      </c>
      <c r="D3">
        <f>C3</f>
        <v>2.9804000000000004</v>
      </c>
      <c r="E3">
        <f>DataF3!E4</f>
        <v>1.7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EFFC-A288-2A42-8266-A35525BBD285}">
  <sheetPr codeName="Sheet34"/>
  <dimension ref="A1:D15"/>
  <sheetViews>
    <sheetView workbookViewId="0">
      <pane xSplit="1" ySplit="3" topLeftCell="B4" activePane="bottomRight" state="frozen"/>
      <selection pane="topRight" activeCell="B1" sqref="B1"/>
      <selection pane="bottomLeft" activeCell="A4" sqref="A4"/>
      <selection pane="bottomRight" activeCell="B10" sqref="B10"/>
    </sheetView>
  </sheetViews>
  <sheetFormatPr baseColWidth="10" defaultRowHeight="16"/>
  <cols>
    <col min="1" max="1" width="35.42578125" customWidth="1"/>
  </cols>
  <sheetData>
    <row r="1" spans="1:4">
      <c r="A1" s="3" t="s">
        <v>242</v>
      </c>
    </row>
    <row r="3" spans="1:4" s="148" customFormat="1" ht="51">
      <c r="B3" s="199" t="s">
        <v>241</v>
      </c>
      <c r="C3" s="199" t="s">
        <v>240</v>
      </c>
      <c r="D3" s="199"/>
    </row>
    <row r="4" spans="1:4">
      <c r="A4" t="s">
        <v>239</v>
      </c>
      <c r="B4" s="109">
        <f>C4</f>
        <v>5.9837499999999997</v>
      </c>
      <c r="C4" s="109">
        <f>23.935/4</f>
        <v>5.9837499999999997</v>
      </c>
      <c r="D4" s="86"/>
    </row>
    <row r="5" spans="1:4">
      <c r="A5" t="s">
        <v>238</v>
      </c>
      <c r="B5" s="109">
        <f>1.241</f>
        <v>1.2410000000000001</v>
      </c>
      <c r="C5" s="109">
        <v>7.1360000000000001</v>
      </c>
      <c r="D5" s="86"/>
    </row>
    <row r="6" spans="1:4">
      <c r="A6" t="s">
        <v>237</v>
      </c>
      <c r="B6" s="109">
        <v>1.8240000000000001</v>
      </c>
      <c r="C6" s="109">
        <v>7.5110000000000001</v>
      </c>
      <c r="D6" s="86"/>
    </row>
    <row r="7" spans="1:4">
      <c r="A7" t="s">
        <v>236</v>
      </c>
      <c r="B7" s="86">
        <v>0</v>
      </c>
      <c r="C7" s="109">
        <v>7.7050000000000001</v>
      </c>
      <c r="D7" s="86"/>
    </row>
    <row r="8" spans="1:4">
      <c r="A8" t="s">
        <v>235</v>
      </c>
      <c r="B8" s="86">
        <v>0</v>
      </c>
      <c r="C8" s="109">
        <f>23.935*3/4</f>
        <v>17.951249999999998</v>
      </c>
      <c r="D8" s="86"/>
    </row>
    <row r="9" spans="1:4">
      <c r="B9" s="86"/>
      <c r="C9" s="86"/>
      <c r="D9" s="86"/>
    </row>
    <row r="10" spans="1:4">
      <c r="B10" s="200">
        <f>SUM(B4:B8)</f>
        <v>9.0487500000000001</v>
      </c>
      <c r="C10" s="110">
        <f>SUM(C4:C8)</f>
        <v>46.286999999999992</v>
      </c>
      <c r="D10" s="86"/>
    </row>
    <row r="11" spans="1:4">
      <c r="B11" s="86"/>
      <c r="C11" s="86"/>
      <c r="D11" s="86"/>
    </row>
    <row r="12" spans="1:4">
      <c r="A12" t="s">
        <v>234</v>
      </c>
      <c r="B12" s="86">
        <v>3.3809999999999998</v>
      </c>
      <c r="C12" s="86">
        <v>8.4380000000000006</v>
      </c>
      <c r="D12" s="86"/>
    </row>
    <row r="13" spans="1:4">
      <c r="B13" s="86"/>
      <c r="C13" s="86"/>
      <c r="D13" s="86"/>
    </row>
    <row r="14" spans="1:4">
      <c r="B14" s="86"/>
      <c r="C14" s="86"/>
      <c r="D14" s="86"/>
    </row>
    <row r="15" spans="1:4">
      <c r="B15" s="86"/>
      <c r="C15" s="86"/>
      <c r="D15" s="86"/>
    </row>
  </sheetData>
  <pageMargins left="0.75" right="0.75" top="1" bottom="1" header="0.5" footer="0.5"/>
  <pageSetup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5433A-085A-7045-8182-47952CD723C8}">
  <sheetPr codeName="Sheet36"/>
  <dimension ref="A2:D95"/>
  <sheetViews>
    <sheetView workbookViewId="0">
      <pane xSplit="1" ySplit="2" topLeftCell="B3" activePane="bottomRight" state="frozen"/>
      <selection pane="topRight" activeCell="B1" sqref="B1"/>
      <selection pane="bottomLeft" activeCell="A3" sqref="A3"/>
      <selection pane="bottomRight" activeCell="F87" sqref="F87"/>
    </sheetView>
  </sheetViews>
  <sheetFormatPr baseColWidth="10" defaultRowHeight="13"/>
  <cols>
    <col min="1" max="16384" width="10.7109375" style="149"/>
  </cols>
  <sheetData>
    <row r="2" spans="1:4" s="163" customFormat="1" ht="42">
      <c r="B2" s="166" t="s">
        <v>427</v>
      </c>
      <c r="C2" s="166" t="s">
        <v>428</v>
      </c>
    </row>
    <row r="3" spans="1:4" ht="13" customHeight="1">
      <c r="A3" s="164">
        <v>1929</v>
      </c>
      <c r="B3" s="164">
        <v>-0.8</v>
      </c>
      <c r="C3" s="164"/>
      <c r="D3" s="164"/>
    </row>
    <row r="4" spans="1:4" ht="13" customHeight="1">
      <c r="A4" s="164">
        <v>1930</v>
      </c>
      <c r="B4" s="164">
        <v>-0.8</v>
      </c>
      <c r="C4" s="164"/>
      <c r="D4" s="164"/>
    </row>
    <row r="5" spans="1:4" ht="13" customHeight="1">
      <c r="A5" s="164">
        <v>1931</v>
      </c>
      <c r="B5" s="164">
        <v>-0.7</v>
      </c>
      <c r="C5" s="164"/>
      <c r="D5" s="164"/>
    </row>
    <row r="6" spans="1:4" ht="13" customHeight="1">
      <c r="A6" s="164">
        <v>1932</v>
      </c>
      <c r="B6" s="164">
        <v>-0.5</v>
      </c>
      <c r="C6" s="164"/>
      <c r="D6" s="164"/>
    </row>
    <row r="7" spans="1:4" ht="13" customHeight="1">
      <c r="A7" s="164">
        <v>1933</v>
      </c>
      <c r="B7" s="164">
        <v>-0.4</v>
      </c>
      <c r="C7" s="164"/>
      <c r="D7" s="164"/>
    </row>
    <row r="8" spans="1:4" ht="13" customHeight="1">
      <c r="A8" s="164">
        <v>1934</v>
      </c>
      <c r="B8" s="164">
        <v>-0.4</v>
      </c>
      <c r="C8" s="164"/>
      <c r="D8" s="164"/>
    </row>
    <row r="9" spans="1:4" ht="13" customHeight="1">
      <c r="A9" s="164">
        <v>1935</v>
      </c>
      <c r="B9" s="164">
        <v>-0.4</v>
      </c>
      <c r="C9" s="164"/>
      <c r="D9" s="164"/>
    </row>
    <row r="10" spans="1:4" ht="13" customHeight="1">
      <c r="A10" s="164">
        <v>1936</v>
      </c>
      <c r="B10" s="164">
        <v>-0.4</v>
      </c>
      <c r="C10" s="164"/>
      <c r="D10" s="164"/>
    </row>
    <row r="11" spans="1:4" ht="13" customHeight="1">
      <c r="A11" s="164">
        <v>1937</v>
      </c>
      <c r="B11" s="164">
        <v>-0.4</v>
      </c>
      <c r="C11" s="164"/>
      <c r="D11" s="164"/>
    </row>
    <row r="12" spans="1:4" ht="13" customHeight="1">
      <c r="A12" s="164">
        <v>1938</v>
      </c>
      <c r="B12" s="164">
        <v>-0.4</v>
      </c>
      <c r="C12" s="164"/>
      <c r="D12" s="164"/>
    </row>
    <row r="13" spans="1:4" ht="13" customHeight="1">
      <c r="A13" s="164">
        <v>1939</v>
      </c>
      <c r="B13" s="164">
        <v>-0.4</v>
      </c>
      <c r="C13" s="164"/>
      <c r="D13" s="164"/>
    </row>
    <row r="14" spans="1:4" ht="13" customHeight="1">
      <c r="A14" s="164">
        <v>1940</v>
      </c>
      <c r="B14" s="164">
        <v>-0.4</v>
      </c>
      <c r="C14" s="164"/>
      <c r="D14" s="164"/>
    </row>
    <row r="15" spans="1:4" ht="13" customHeight="1">
      <c r="A15" s="164">
        <v>1941</v>
      </c>
      <c r="B15" s="164">
        <v>-0.5</v>
      </c>
      <c r="C15" s="164"/>
      <c r="D15" s="164"/>
    </row>
    <row r="16" spans="1:4" ht="13" customHeight="1">
      <c r="A16" s="164">
        <v>1942</v>
      </c>
      <c r="B16" s="164">
        <v>-0.5</v>
      </c>
      <c r="C16" s="164"/>
      <c r="D16" s="164"/>
    </row>
    <row r="17" spans="1:4" ht="13" customHeight="1">
      <c r="A17" s="164">
        <v>1943</v>
      </c>
      <c r="B17" s="164">
        <v>-0.3</v>
      </c>
      <c r="C17" s="164"/>
      <c r="D17" s="164"/>
    </row>
    <row r="18" spans="1:4" ht="13" customHeight="1">
      <c r="A18" s="164">
        <v>1944</v>
      </c>
      <c r="B18" s="164">
        <v>-0.3</v>
      </c>
      <c r="C18" s="164"/>
      <c r="D18" s="164"/>
    </row>
    <row r="19" spans="1:4" ht="13" customHeight="1">
      <c r="A19" s="164">
        <v>1945</v>
      </c>
      <c r="B19" s="164">
        <v>-0.3</v>
      </c>
      <c r="C19" s="164"/>
      <c r="D19" s="164"/>
    </row>
    <row r="20" spans="1:4" ht="13" customHeight="1">
      <c r="A20" s="164">
        <v>1946</v>
      </c>
      <c r="B20" s="164">
        <v>-0.3</v>
      </c>
      <c r="C20" s="164"/>
      <c r="D20" s="164"/>
    </row>
    <row r="21" spans="1:4" ht="13" customHeight="1">
      <c r="A21" s="164">
        <v>1947</v>
      </c>
      <c r="B21" s="164">
        <v>-0.3</v>
      </c>
      <c r="C21" s="164"/>
      <c r="D21" s="164"/>
    </row>
    <row r="22" spans="1:4" ht="13" customHeight="1">
      <c r="A22" s="164">
        <v>1948</v>
      </c>
      <c r="B22" s="164">
        <v>-0.3</v>
      </c>
      <c r="C22" s="164"/>
      <c r="D22" s="164"/>
    </row>
    <row r="23" spans="1:4" ht="13" customHeight="1">
      <c r="A23" s="164">
        <v>1949</v>
      </c>
      <c r="B23" s="164">
        <v>-0.1</v>
      </c>
      <c r="C23" s="164"/>
      <c r="D23" s="164"/>
    </row>
    <row r="24" spans="1:4" ht="13" customHeight="1">
      <c r="A24" s="164">
        <v>1950</v>
      </c>
      <c r="B24" s="164">
        <v>0</v>
      </c>
      <c r="C24" s="164"/>
      <c r="D24" s="164"/>
    </row>
    <row r="25" spans="1:4" ht="13" customHeight="1">
      <c r="A25" s="164">
        <v>1951</v>
      </c>
      <c r="B25" s="164">
        <v>-0.2</v>
      </c>
      <c r="C25" s="164"/>
      <c r="D25" s="164"/>
    </row>
    <row r="26" spans="1:4" ht="13" customHeight="1">
      <c r="A26" s="164">
        <v>1952</v>
      </c>
      <c r="B26" s="164">
        <v>-0.1</v>
      </c>
      <c r="C26" s="164"/>
      <c r="D26" s="164"/>
    </row>
    <row r="27" spans="1:4" ht="13" customHeight="1">
      <c r="A27" s="164">
        <v>1953</v>
      </c>
      <c r="B27" s="164">
        <v>0</v>
      </c>
      <c r="C27" s="164"/>
      <c r="D27" s="164"/>
    </row>
    <row r="28" spans="1:4" ht="13" customHeight="1">
      <c r="A28" s="164">
        <v>1954</v>
      </c>
      <c r="B28" s="164">
        <v>0.1</v>
      </c>
      <c r="C28" s="164"/>
      <c r="D28" s="164"/>
    </row>
    <row r="29" spans="1:4" ht="13" customHeight="1">
      <c r="A29" s="164">
        <v>1955</v>
      </c>
      <c r="B29" s="164">
        <v>0</v>
      </c>
      <c r="C29" s="164"/>
      <c r="D29" s="164"/>
    </row>
    <row r="30" spans="1:4" ht="13" customHeight="1">
      <c r="A30" s="164">
        <v>1956</v>
      </c>
      <c r="B30" s="164">
        <v>0.1</v>
      </c>
      <c r="C30" s="164"/>
      <c r="D30" s="164"/>
    </row>
    <row r="31" spans="1:4" ht="13" customHeight="1">
      <c r="A31" s="164">
        <v>1957</v>
      </c>
      <c r="B31" s="164">
        <v>0.1</v>
      </c>
      <c r="C31" s="164"/>
      <c r="D31" s="164"/>
    </row>
    <row r="32" spans="1:4" ht="13" customHeight="1">
      <c r="A32" s="164">
        <v>1958</v>
      </c>
      <c r="B32" s="164">
        <v>-0.1</v>
      </c>
      <c r="C32" s="164"/>
      <c r="D32" s="164"/>
    </row>
    <row r="33" spans="1:4" ht="13" customHeight="1">
      <c r="A33" s="164">
        <v>1959</v>
      </c>
      <c r="B33" s="164">
        <v>-0.1</v>
      </c>
      <c r="C33" s="164">
        <v>40.5</v>
      </c>
      <c r="D33" s="165">
        <f>B33/C33</f>
        <v>-2.4691358024691358E-3</v>
      </c>
    </row>
    <row r="34" spans="1:4" ht="13" customHeight="1">
      <c r="A34" s="164">
        <v>1960</v>
      </c>
      <c r="B34" s="164">
        <v>-0.1</v>
      </c>
      <c r="C34" s="164">
        <v>40.1</v>
      </c>
      <c r="D34" s="165">
        <f t="shared" ref="D34:D93" si="0">B34/C34</f>
        <v>-2.4937655860349127E-3</v>
      </c>
    </row>
    <row r="35" spans="1:4" ht="13" customHeight="1">
      <c r="A35" s="164">
        <v>1961</v>
      </c>
      <c r="B35" s="164">
        <v>-0.2</v>
      </c>
      <c r="C35" s="164">
        <v>42.2</v>
      </c>
      <c r="D35" s="165">
        <f t="shared" si="0"/>
        <v>-4.7393364928909956E-3</v>
      </c>
    </row>
    <row r="36" spans="1:4" ht="13" customHeight="1">
      <c r="A36" s="164">
        <v>1962</v>
      </c>
      <c r="B36" s="164">
        <v>-0.1</v>
      </c>
      <c r="C36" s="164">
        <v>44.2</v>
      </c>
      <c r="D36" s="165">
        <f t="shared" si="0"/>
        <v>-2.2624434389140269E-3</v>
      </c>
    </row>
    <row r="37" spans="1:4" ht="13" customHeight="1">
      <c r="A37" s="164">
        <v>1963</v>
      </c>
      <c r="B37" s="164">
        <v>0</v>
      </c>
      <c r="C37" s="164">
        <v>45.5</v>
      </c>
      <c r="D37" s="165">
        <f t="shared" si="0"/>
        <v>0</v>
      </c>
    </row>
    <row r="38" spans="1:4" ht="13" customHeight="1">
      <c r="A38" s="164">
        <v>1964</v>
      </c>
      <c r="B38" s="164">
        <v>0</v>
      </c>
      <c r="C38" s="164">
        <v>49.4</v>
      </c>
      <c r="D38" s="165">
        <f t="shared" si="0"/>
        <v>0</v>
      </c>
    </row>
    <row r="39" spans="1:4" ht="13" customHeight="1">
      <c r="A39" s="164">
        <v>1965</v>
      </c>
      <c r="B39" s="164">
        <v>-0.2</v>
      </c>
      <c r="C39" s="164">
        <v>52.1</v>
      </c>
      <c r="D39" s="165">
        <f t="shared" si="0"/>
        <v>-3.8387715930902114E-3</v>
      </c>
    </row>
    <row r="40" spans="1:4" ht="13" customHeight="1">
      <c r="A40" s="164">
        <v>1966</v>
      </c>
      <c r="B40" s="164">
        <v>-0.4</v>
      </c>
      <c r="C40" s="164">
        <v>55.6</v>
      </c>
      <c r="D40" s="165">
        <f t="shared" si="0"/>
        <v>-7.1942446043165471E-3</v>
      </c>
    </row>
    <row r="41" spans="1:4" ht="13" customHeight="1">
      <c r="A41" s="164">
        <v>1967</v>
      </c>
      <c r="B41" s="164">
        <v>-0.5</v>
      </c>
      <c r="C41" s="164">
        <v>58.6</v>
      </c>
      <c r="D41" s="165">
        <f t="shared" si="0"/>
        <v>-8.5324232081911266E-3</v>
      </c>
    </row>
    <row r="42" spans="1:4" ht="13" customHeight="1">
      <c r="A42" s="164">
        <v>1968</v>
      </c>
      <c r="B42" s="164">
        <v>-0.4</v>
      </c>
      <c r="C42" s="164">
        <v>63</v>
      </c>
      <c r="D42" s="165">
        <f t="shared" si="0"/>
        <v>-6.3492063492063492E-3</v>
      </c>
    </row>
    <row r="43" spans="1:4" ht="13" customHeight="1">
      <c r="A43" s="164">
        <v>1969</v>
      </c>
      <c r="B43" s="164">
        <v>-0.3</v>
      </c>
      <c r="C43" s="164">
        <v>65</v>
      </c>
      <c r="D43" s="165">
        <f t="shared" si="0"/>
        <v>-4.6153846153846149E-3</v>
      </c>
    </row>
    <row r="44" spans="1:4" ht="13" customHeight="1">
      <c r="A44" s="164">
        <v>1970</v>
      </c>
      <c r="B44" s="164">
        <v>-0.4</v>
      </c>
      <c r="C44" s="164">
        <v>65.900000000000006</v>
      </c>
      <c r="D44" s="165">
        <f t="shared" si="0"/>
        <v>-6.0698027314112293E-3</v>
      </c>
    </row>
    <row r="45" spans="1:4" ht="13" customHeight="1">
      <c r="A45" s="164">
        <v>1971</v>
      </c>
      <c r="B45" s="164">
        <v>-0.7</v>
      </c>
      <c r="C45" s="164">
        <v>71.8</v>
      </c>
      <c r="D45" s="165">
        <f t="shared" si="0"/>
        <v>-9.7493036211699167E-3</v>
      </c>
    </row>
    <row r="46" spans="1:4" ht="13" customHeight="1">
      <c r="A46" s="164">
        <v>1972</v>
      </c>
      <c r="B46" s="164">
        <v>-0.1</v>
      </c>
      <c r="C46" s="164">
        <v>79</v>
      </c>
      <c r="D46" s="165">
        <f t="shared" si="0"/>
        <v>-1.2658227848101266E-3</v>
      </c>
    </row>
    <row r="47" spans="1:4" ht="13" customHeight="1">
      <c r="A47" s="164">
        <v>1973</v>
      </c>
      <c r="B47" s="164">
        <v>-0.1</v>
      </c>
      <c r="C47" s="164">
        <v>85.5</v>
      </c>
      <c r="D47" s="165">
        <f t="shared" si="0"/>
        <v>-1.1695906432748538E-3</v>
      </c>
    </row>
    <row r="48" spans="1:4" ht="13" customHeight="1">
      <c r="A48" s="164">
        <v>1974</v>
      </c>
      <c r="B48" s="164">
        <v>-0.5</v>
      </c>
      <c r="C48" s="164">
        <v>92.8</v>
      </c>
      <c r="D48" s="165">
        <f t="shared" si="0"/>
        <v>-5.387931034482759E-3</v>
      </c>
    </row>
    <row r="49" spans="1:4" ht="13" customHeight="1">
      <c r="A49" s="164">
        <v>1975</v>
      </c>
      <c r="B49" s="164">
        <v>-1.3</v>
      </c>
      <c r="C49" s="164">
        <v>98.9</v>
      </c>
      <c r="D49" s="165">
        <f t="shared" si="0"/>
        <v>-1.314459049544995E-2</v>
      </c>
    </row>
    <row r="50" spans="1:4" ht="13" customHeight="1">
      <c r="A50" s="164">
        <v>1976</v>
      </c>
      <c r="B50" s="164">
        <v>-1.1000000000000001</v>
      </c>
      <c r="C50" s="164">
        <v>116.2</v>
      </c>
      <c r="D50" s="165">
        <f t="shared" si="0"/>
        <v>-9.4664371772805508E-3</v>
      </c>
    </row>
    <row r="51" spans="1:4" ht="13" customHeight="1">
      <c r="A51" s="164">
        <v>1977</v>
      </c>
      <c r="B51" s="164">
        <v>-0.7</v>
      </c>
      <c r="C51" s="164">
        <v>130.69999999999999</v>
      </c>
      <c r="D51" s="165">
        <f t="shared" si="0"/>
        <v>-5.3557765876052028E-3</v>
      </c>
    </row>
    <row r="52" spans="1:4" ht="13" customHeight="1">
      <c r="A52" s="164">
        <v>1978</v>
      </c>
      <c r="B52" s="164">
        <v>0</v>
      </c>
      <c r="C52" s="164">
        <v>148.30000000000001</v>
      </c>
      <c r="D52" s="165">
        <f t="shared" si="0"/>
        <v>0</v>
      </c>
    </row>
    <row r="53" spans="1:4" ht="13" customHeight="1">
      <c r="A53" s="164">
        <v>1979</v>
      </c>
      <c r="B53" s="164">
        <v>1.2</v>
      </c>
      <c r="C53" s="164">
        <v>159.1</v>
      </c>
      <c r="D53" s="165">
        <f t="shared" si="0"/>
        <v>7.54242614707731E-3</v>
      </c>
    </row>
    <row r="54" spans="1:4" ht="13" customHeight="1">
      <c r="A54" s="164">
        <v>1980</v>
      </c>
      <c r="B54" s="164">
        <v>1.6</v>
      </c>
      <c r="C54" s="164">
        <v>161.69999999999999</v>
      </c>
      <c r="D54" s="165">
        <f t="shared" si="0"/>
        <v>9.8948670377241813E-3</v>
      </c>
    </row>
    <row r="55" spans="1:4" ht="13" customHeight="1">
      <c r="A55" s="164">
        <v>1981</v>
      </c>
      <c r="B55" s="164">
        <v>5.3</v>
      </c>
      <c r="C55" s="164">
        <v>157.19999999999999</v>
      </c>
      <c r="D55" s="165">
        <f t="shared" si="0"/>
        <v>3.3715012722646313E-2</v>
      </c>
    </row>
    <row r="56" spans="1:4" ht="13" customHeight="1">
      <c r="A56" s="164">
        <v>1982</v>
      </c>
      <c r="B56" s="164">
        <v>4.5999999999999996</v>
      </c>
      <c r="C56" s="164">
        <v>154.4</v>
      </c>
      <c r="D56" s="165">
        <f t="shared" si="0"/>
        <v>2.9792746113989636E-2</v>
      </c>
    </row>
    <row r="57" spans="1:4" ht="13" customHeight="1">
      <c r="A57" s="164">
        <v>1983</v>
      </c>
      <c r="B57" s="164">
        <v>13.4</v>
      </c>
      <c r="C57" s="164">
        <v>167.8</v>
      </c>
      <c r="D57" s="165">
        <f t="shared" si="0"/>
        <v>7.9856972586412389E-2</v>
      </c>
    </row>
    <row r="58" spans="1:4" ht="13" customHeight="1">
      <c r="A58" s="164">
        <v>1984</v>
      </c>
      <c r="B58" s="164">
        <v>23</v>
      </c>
      <c r="C58" s="164">
        <v>185.3</v>
      </c>
      <c r="D58" s="165">
        <f t="shared" si="0"/>
        <v>0.12412304371289799</v>
      </c>
    </row>
    <row r="59" spans="1:4" ht="13" customHeight="1">
      <c r="A59" s="164">
        <v>1985</v>
      </c>
      <c r="B59" s="164">
        <v>31.7</v>
      </c>
      <c r="C59" s="164">
        <v>189.1</v>
      </c>
      <c r="D59" s="165">
        <f t="shared" si="0"/>
        <v>0.16763617133791645</v>
      </c>
    </row>
    <row r="60" spans="1:4" ht="13" customHeight="1">
      <c r="A60" s="164">
        <v>1986</v>
      </c>
      <c r="B60" s="164">
        <v>36.4</v>
      </c>
      <c r="C60" s="164">
        <v>197.9</v>
      </c>
      <c r="D60" s="165">
        <f t="shared" si="0"/>
        <v>0.18393127842344617</v>
      </c>
    </row>
    <row r="61" spans="1:4" ht="13" customHeight="1">
      <c r="A61" s="164">
        <v>1987</v>
      </c>
      <c r="B61" s="164">
        <v>30.9</v>
      </c>
      <c r="C61" s="164">
        <v>228.1</v>
      </c>
      <c r="D61" s="165">
        <f t="shared" si="0"/>
        <v>0.13546690048224463</v>
      </c>
    </row>
    <row r="62" spans="1:4" ht="13" customHeight="1">
      <c r="A62" s="164">
        <v>1988</v>
      </c>
      <c r="B62" s="164">
        <v>30.1</v>
      </c>
      <c r="C62" s="164">
        <v>270.39999999999998</v>
      </c>
      <c r="D62" s="165">
        <f t="shared" si="0"/>
        <v>0.11131656804733729</v>
      </c>
    </row>
    <row r="63" spans="1:4" ht="13" customHeight="1">
      <c r="A63" s="164">
        <v>1989</v>
      </c>
      <c r="B63" s="164">
        <v>29.8</v>
      </c>
      <c r="C63" s="164">
        <v>280.2</v>
      </c>
      <c r="D63" s="165">
        <f t="shared" si="0"/>
        <v>0.10635260528194147</v>
      </c>
    </row>
    <row r="64" spans="1:4" ht="13" customHeight="1">
      <c r="A64" s="164">
        <v>1990</v>
      </c>
      <c r="B64" s="164">
        <v>19</v>
      </c>
      <c r="C64" s="164">
        <v>303.7</v>
      </c>
      <c r="D64" s="165">
        <f t="shared" si="0"/>
        <v>6.2561738557787294E-2</v>
      </c>
    </row>
    <row r="65" spans="1:4" ht="13" customHeight="1">
      <c r="A65" s="164">
        <v>1991</v>
      </c>
      <c r="B65" s="164">
        <v>15.2</v>
      </c>
      <c r="C65" s="164">
        <v>313</v>
      </c>
      <c r="D65" s="165">
        <f t="shared" si="0"/>
        <v>4.8562300319488813E-2</v>
      </c>
    </row>
    <row r="66" spans="1:4" ht="13" customHeight="1">
      <c r="A66" s="164">
        <v>1992</v>
      </c>
      <c r="B66" s="164">
        <v>16.899999999999999</v>
      </c>
      <c r="C66" s="164">
        <v>349.7</v>
      </c>
      <c r="D66" s="165">
        <f t="shared" si="0"/>
        <v>4.8327137546468397E-2</v>
      </c>
    </row>
    <row r="67" spans="1:4" ht="13" customHeight="1">
      <c r="A67" s="164">
        <v>1993</v>
      </c>
      <c r="B67" s="164">
        <v>16.399999999999999</v>
      </c>
      <c r="C67" s="164">
        <v>381.3</v>
      </c>
      <c r="D67" s="165">
        <f t="shared" si="0"/>
        <v>4.301075268817204E-2</v>
      </c>
    </row>
    <row r="68" spans="1:4" ht="13" customHeight="1">
      <c r="A68" s="164">
        <v>1994</v>
      </c>
      <c r="B68" s="164">
        <v>11.8</v>
      </c>
      <c r="C68" s="164">
        <v>411.7</v>
      </c>
      <c r="D68" s="165">
        <f t="shared" si="0"/>
        <v>2.8661646830216179E-2</v>
      </c>
    </row>
    <row r="69" spans="1:4" ht="13" customHeight="1">
      <c r="A69" s="164">
        <v>1995</v>
      </c>
      <c r="B69" s="164">
        <v>11.9</v>
      </c>
      <c r="C69" s="164">
        <v>449.5</v>
      </c>
      <c r="D69" s="165">
        <f t="shared" si="0"/>
        <v>2.6473859844271412E-2</v>
      </c>
    </row>
    <row r="70" spans="1:4" ht="13" customHeight="1">
      <c r="A70" s="164">
        <v>1996</v>
      </c>
      <c r="B70" s="164">
        <v>17.3</v>
      </c>
      <c r="C70" s="164">
        <v>490.5</v>
      </c>
      <c r="D70" s="165">
        <f t="shared" si="0"/>
        <v>3.5270132517838941E-2</v>
      </c>
    </row>
    <row r="71" spans="1:4" ht="13" customHeight="1">
      <c r="A71" s="164">
        <v>1997</v>
      </c>
      <c r="B71" s="164">
        <v>25.5</v>
      </c>
      <c r="C71" s="164">
        <v>526</v>
      </c>
      <c r="D71" s="165">
        <f t="shared" si="0"/>
        <v>4.8479087452471481E-2</v>
      </c>
    </row>
    <row r="72" spans="1:4" ht="13" customHeight="1">
      <c r="A72" s="164">
        <v>1998</v>
      </c>
      <c r="B72" s="164">
        <v>31.9</v>
      </c>
      <c r="C72" s="164">
        <v>579.5</v>
      </c>
      <c r="D72" s="165">
        <f t="shared" si="0"/>
        <v>5.5047454702329593E-2</v>
      </c>
    </row>
    <row r="73" spans="1:4" ht="13" customHeight="1">
      <c r="A73" s="164">
        <v>1999</v>
      </c>
      <c r="B73" s="164">
        <v>42.6</v>
      </c>
      <c r="C73" s="164">
        <v>627.70000000000005</v>
      </c>
      <c r="D73" s="165">
        <f t="shared" si="0"/>
        <v>6.786681535765493E-2</v>
      </c>
    </row>
    <row r="74" spans="1:4" ht="13" customHeight="1">
      <c r="A74" s="164">
        <v>2000</v>
      </c>
      <c r="B74" s="164">
        <v>51.3</v>
      </c>
      <c r="C74" s="164">
        <v>674</v>
      </c>
      <c r="D74" s="165">
        <f t="shared" si="0"/>
        <v>7.6112759643916908E-2</v>
      </c>
    </row>
    <row r="75" spans="1:4" ht="13" customHeight="1">
      <c r="A75" s="164">
        <v>2001</v>
      </c>
      <c r="B75" s="164">
        <v>71.099999999999994</v>
      </c>
      <c r="C75" s="164">
        <v>728.2</v>
      </c>
      <c r="D75" s="165">
        <f t="shared" si="0"/>
        <v>9.7638011535292488E-2</v>
      </c>
    </row>
    <row r="76" spans="1:4" ht="13" customHeight="1">
      <c r="A76" s="164">
        <v>2002</v>
      </c>
      <c r="B76" s="164">
        <v>87.7</v>
      </c>
      <c r="C76" s="164">
        <v>761.9</v>
      </c>
      <c r="D76" s="165">
        <f t="shared" si="0"/>
        <v>0.11510696941855887</v>
      </c>
    </row>
    <row r="77" spans="1:4" ht="13" customHeight="1">
      <c r="A77" s="164">
        <v>2003</v>
      </c>
      <c r="B77" s="164">
        <v>95.1</v>
      </c>
      <c r="C77" s="164">
        <v>767.7</v>
      </c>
      <c r="D77" s="165">
        <f t="shared" si="0"/>
        <v>0.12387651426338411</v>
      </c>
    </row>
    <row r="78" spans="1:4" ht="13" customHeight="1">
      <c r="A78" s="164">
        <v>2004</v>
      </c>
      <c r="B78" s="164">
        <v>100.8</v>
      </c>
      <c r="C78" s="164">
        <v>814.9</v>
      </c>
      <c r="D78" s="165">
        <f t="shared" si="0"/>
        <v>0.12369615903791877</v>
      </c>
    </row>
    <row r="79" spans="1:4" ht="13" customHeight="1">
      <c r="A79" s="164">
        <v>2005</v>
      </c>
      <c r="B79" s="164">
        <v>65.5</v>
      </c>
      <c r="C79" s="164">
        <v>870.5</v>
      </c>
      <c r="D79" s="165">
        <f t="shared" si="0"/>
        <v>7.5244112578977604E-2</v>
      </c>
    </row>
    <row r="80" spans="1:4" ht="13" customHeight="1">
      <c r="A80" s="164">
        <v>2006</v>
      </c>
      <c r="B80" s="164">
        <v>72.400000000000006</v>
      </c>
      <c r="C80" s="164">
        <v>948.6</v>
      </c>
      <c r="D80" s="165">
        <f t="shared" si="0"/>
        <v>7.6323002319207259E-2</v>
      </c>
    </row>
    <row r="81" spans="1:4" ht="13" customHeight="1">
      <c r="A81" s="164">
        <v>2007</v>
      </c>
      <c r="B81" s="164">
        <v>79.599999999999994</v>
      </c>
      <c r="C81" s="164">
        <v>881.2</v>
      </c>
      <c r="D81" s="165">
        <f t="shared" si="0"/>
        <v>9.0331366318656361E-2</v>
      </c>
    </row>
    <row r="82" spans="1:4" ht="13" customHeight="1">
      <c r="A82" s="164">
        <v>2008</v>
      </c>
      <c r="B82" s="164">
        <v>141.80000000000001</v>
      </c>
      <c r="C82" s="164">
        <v>785.6</v>
      </c>
      <c r="D82" s="165">
        <f t="shared" si="0"/>
        <v>0.18049898167006112</v>
      </c>
    </row>
    <row r="83" spans="1:4" ht="13" customHeight="1">
      <c r="A83" s="164">
        <v>2009</v>
      </c>
      <c r="B83" s="164">
        <v>136.19999999999999</v>
      </c>
      <c r="C83" s="164">
        <v>774.8</v>
      </c>
      <c r="D83" s="165">
        <f t="shared" si="0"/>
        <v>0.17578729994837378</v>
      </c>
    </row>
    <row r="84" spans="1:4" ht="13" customHeight="1">
      <c r="A84" s="164">
        <v>2010</v>
      </c>
      <c r="B84" s="164">
        <v>147.4</v>
      </c>
      <c r="C84" s="164">
        <v>930.5</v>
      </c>
      <c r="D84" s="165">
        <f t="shared" si="0"/>
        <v>0.1584094572810317</v>
      </c>
    </row>
    <row r="85" spans="1:4" ht="13" customHeight="1">
      <c r="A85" s="164">
        <v>2011</v>
      </c>
      <c r="B85" s="164">
        <v>197.7</v>
      </c>
      <c r="C85" s="164">
        <v>977.7</v>
      </c>
      <c r="D85" s="165">
        <f t="shared" si="0"/>
        <v>0.20220926664621047</v>
      </c>
    </row>
    <row r="86" spans="1:4" ht="13" customHeight="1">
      <c r="A86" s="164">
        <v>2012</v>
      </c>
      <c r="B86" s="164">
        <v>164.1</v>
      </c>
      <c r="C86" s="164">
        <v>1125.4000000000001</v>
      </c>
      <c r="D86" s="165">
        <f t="shared" si="0"/>
        <v>0.14581482139683666</v>
      </c>
    </row>
    <row r="87" spans="1:4" ht="13" customHeight="1">
      <c r="A87" s="164">
        <v>2013</v>
      </c>
      <c r="B87" s="164">
        <v>192.7</v>
      </c>
      <c r="C87" s="164">
        <v>1122.2</v>
      </c>
      <c r="D87" s="165">
        <f t="shared" si="0"/>
        <v>0.17171627160933878</v>
      </c>
    </row>
    <row r="88" spans="1:4" ht="13" customHeight="1">
      <c r="A88" s="164">
        <v>2014</v>
      </c>
      <c r="B88" s="164">
        <v>206.1</v>
      </c>
      <c r="C88" s="164">
        <v>1172.2</v>
      </c>
      <c r="D88" s="165">
        <f t="shared" si="0"/>
        <v>0.17582323835522948</v>
      </c>
    </row>
    <row r="89" spans="1:4" ht="13" customHeight="1">
      <c r="A89" s="164">
        <v>2015</v>
      </c>
      <c r="B89" s="164">
        <v>227.8</v>
      </c>
      <c r="C89" s="164">
        <v>1130.8</v>
      </c>
      <c r="D89" s="165">
        <f t="shared" si="0"/>
        <v>0.20145030067209058</v>
      </c>
    </row>
    <row r="90" spans="1:4" ht="13" customHeight="1">
      <c r="A90" s="164">
        <v>2016</v>
      </c>
      <c r="B90" s="164">
        <v>251.3</v>
      </c>
      <c r="C90" s="164">
        <v>1138.9000000000001</v>
      </c>
      <c r="D90" s="165">
        <f t="shared" si="0"/>
        <v>0.22065150583896742</v>
      </c>
    </row>
    <row r="91" spans="1:4" ht="13" customHeight="1">
      <c r="A91" s="164">
        <v>2017</v>
      </c>
      <c r="B91" s="164">
        <v>313.5</v>
      </c>
      <c r="C91" s="164">
        <v>1163.2</v>
      </c>
      <c r="D91" s="165">
        <f t="shared" si="0"/>
        <v>0.26951513067400273</v>
      </c>
    </row>
    <row r="92" spans="1:4" ht="13" customHeight="1">
      <c r="A92" s="164">
        <v>2018</v>
      </c>
      <c r="B92" s="164">
        <v>371.7</v>
      </c>
      <c r="C92" s="164">
        <v>1181.3</v>
      </c>
      <c r="D92" s="165">
        <f t="shared" si="0"/>
        <v>0.31465334800643358</v>
      </c>
    </row>
    <row r="93" spans="1:4" ht="13" customHeight="1">
      <c r="A93" s="164">
        <v>2019</v>
      </c>
      <c r="B93" s="164">
        <v>364.8</v>
      </c>
      <c r="C93" s="164">
        <v>1245.3</v>
      </c>
      <c r="D93" s="165">
        <f t="shared" si="0"/>
        <v>0.29294145988918335</v>
      </c>
    </row>
    <row r="94" spans="1:4" ht="13" customHeight="1">
      <c r="A94" s="164">
        <v>2020</v>
      </c>
      <c r="B94" s="164"/>
      <c r="C94" s="164"/>
      <c r="D94" s="165"/>
    </row>
    <row r="95" spans="1:4" ht="13" customHeight="1"/>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93E2-7AE8-4F42-A1FA-127CF9CADA5D}">
  <sheetPr codeName="Sheet37"/>
  <dimension ref="A1"/>
  <sheetViews>
    <sheetView workbookViewId="0">
      <selection activeCell="A2" sqref="A2"/>
    </sheetView>
  </sheetViews>
  <sheetFormatPr baseColWidth="10" defaultRowHeight="16"/>
  <sheetData>
    <row r="1" spans="1:1">
      <c r="A1" t="s">
        <v>422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FD4CF-BA50-5542-9912-5B88584B1D89}">
  <sheetPr codeName="Sheet39">
    <pageSetUpPr fitToPage="1"/>
  </sheetPr>
  <dimension ref="A1:CU102"/>
  <sheetViews>
    <sheetView showGridLines="0" zoomScale="125" zoomScaleNormal="133" zoomScaleSheetLayoutView="100" zoomScalePageLayoutView="133" workbookViewId="0">
      <pane xSplit="1" ySplit="7" topLeftCell="B8" activePane="bottomRight" state="frozen"/>
      <selection pane="topRight" activeCell="B1" sqref="B1"/>
      <selection pane="bottomLeft" activeCell="A8" sqref="A8"/>
      <selection pane="bottomRight"/>
    </sheetView>
  </sheetViews>
  <sheetFormatPr baseColWidth="10" defaultColWidth="7.85546875" defaultRowHeight="11"/>
  <cols>
    <col min="1" max="1" width="35.28515625" style="203" customWidth="1"/>
    <col min="2" max="61" width="9.28515625" style="203" customWidth="1"/>
    <col min="62" max="62" width="11.140625" style="203" customWidth="1"/>
    <col min="63" max="88" width="9.28515625" style="203" customWidth="1"/>
    <col min="89" max="89" width="10.5703125" style="203" customWidth="1"/>
    <col min="90" max="94" width="9.28515625" style="203" customWidth="1"/>
    <col min="95" max="16384" width="7.85546875" style="203"/>
  </cols>
  <sheetData>
    <row r="1" spans="1:99" ht="14.25" customHeight="1">
      <c r="A1" s="201" t="s">
        <v>421</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v>44</v>
      </c>
      <c r="AM1" s="202"/>
      <c r="AN1" s="202"/>
      <c r="AO1" s="202"/>
      <c r="AP1" s="202"/>
      <c r="AQ1" s="202"/>
      <c r="AR1" s="202"/>
      <c r="AS1" s="202"/>
      <c r="AT1" s="202"/>
      <c r="AU1" s="202">
        <v>45</v>
      </c>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row>
    <row r="2" spans="1:99" s="204" customFormat="1" ht="14" customHeight="1">
      <c r="A2" s="204" t="s">
        <v>420</v>
      </c>
      <c r="B2" s="205"/>
      <c r="C2" s="205"/>
      <c r="D2" s="205"/>
      <c r="E2" s="205"/>
      <c r="F2" s="205"/>
      <c r="G2" s="205"/>
      <c r="H2" s="205"/>
      <c r="I2" s="205"/>
      <c r="J2" s="205"/>
      <c r="K2" s="205"/>
      <c r="L2" s="205"/>
      <c r="M2" s="205"/>
      <c r="N2" s="205">
        <v>31</v>
      </c>
      <c r="O2" s="205"/>
      <c r="P2" s="205"/>
      <c r="Q2" s="205"/>
      <c r="R2" s="205"/>
      <c r="S2" s="205">
        <v>32</v>
      </c>
      <c r="T2" s="205"/>
      <c r="U2" s="205"/>
      <c r="V2" s="205"/>
      <c r="W2" s="205"/>
      <c r="X2" s="205"/>
      <c r="Y2" s="205"/>
      <c r="Z2" s="205">
        <v>33</v>
      </c>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row>
    <row r="3" spans="1:99" s="206" customFormat="1" ht="10" customHeight="1" thickBot="1">
      <c r="A3" s="206" t="s">
        <v>419</v>
      </c>
    </row>
    <row r="4" spans="1:99" ht="23.25" customHeight="1" thickTop="1">
      <c r="A4" s="207" t="s">
        <v>418</v>
      </c>
      <c r="B4" s="208" t="s">
        <v>417</v>
      </c>
      <c r="C4" s="209" t="s">
        <v>416</v>
      </c>
      <c r="D4" s="210"/>
      <c r="E4" s="210"/>
      <c r="F4" s="211"/>
      <c r="G4" s="208" t="s">
        <v>415</v>
      </c>
      <c r="H4" s="208" t="s">
        <v>414</v>
      </c>
      <c r="I4" s="209" t="s">
        <v>413</v>
      </c>
      <c r="J4" s="210"/>
      <c r="K4" s="210"/>
      <c r="L4" s="210"/>
      <c r="M4" s="209" t="s">
        <v>288</v>
      </c>
      <c r="N4" s="210"/>
      <c r="O4" s="210"/>
      <c r="P4" s="210"/>
      <c r="Q4" s="210"/>
      <c r="R4" s="210"/>
      <c r="S4" s="210"/>
      <c r="T4" s="210"/>
      <c r="U4" s="210"/>
      <c r="V4" s="210"/>
      <c r="W4" s="210"/>
      <c r="X4" s="210"/>
      <c r="Y4" s="210"/>
      <c r="Z4" s="210"/>
      <c r="AA4" s="210"/>
      <c r="AB4" s="210"/>
      <c r="AC4" s="210"/>
      <c r="AD4" s="210"/>
      <c r="AE4" s="210"/>
      <c r="AF4" s="210"/>
      <c r="AG4" s="211"/>
      <c r="AH4" s="209" t="s">
        <v>412</v>
      </c>
      <c r="AI4" s="210"/>
      <c r="AJ4" s="210"/>
      <c r="AK4" s="211"/>
      <c r="AL4" s="209" t="s">
        <v>285</v>
      </c>
      <c r="AM4" s="210"/>
      <c r="AN4" s="210"/>
      <c r="AO4" s="210"/>
      <c r="AP4" s="210"/>
      <c r="AQ4" s="210"/>
      <c r="AR4" s="210"/>
      <c r="AS4" s="210"/>
      <c r="AT4" s="210"/>
      <c r="AU4" s="210"/>
      <c r="AV4" s="210"/>
      <c r="AW4" s="210"/>
      <c r="AX4" s="211"/>
      <c r="AY4" s="209" t="s">
        <v>411</v>
      </c>
      <c r="AZ4" s="210"/>
      <c r="BA4" s="210"/>
      <c r="BB4" s="210"/>
      <c r="BC4" s="210"/>
      <c r="BD4" s="210"/>
      <c r="BE4" s="210"/>
      <c r="BF4" s="209" t="s">
        <v>410</v>
      </c>
      <c r="BG4" s="210"/>
      <c r="BH4" s="210"/>
      <c r="BI4" s="210"/>
      <c r="BJ4" s="210"/>
      <c r="BK4" s="210"/>
      <c r="BL4" s="211"/>
      <c r="BM4" s="209" t="s">
        <v>409</v>
      </c>
      <c r="BN4" s="210"/>
      <c r="BO4" s="210"/>
      <c r="BP4" s="210"/>
      <c r="BQ4" s="210"/>
      <c r="BR4" s="210"/>
      <c r="BS4" s="209" t="s">
        <v>408</v>
      </c>
      <c r="BT4" s="210"/>
      <c r="BU4" s="210"/>
      <c r="BV4" s="211"/>
      <c r="BW4" s="212" t="s">
        <v>407</v>
      </c>
      <c r="BX4" s="212" t="s">
        <v>406</v>
      </c>
      <c r="BY4" s="213" t="s">
        <v>405</v>
      </c>
      <c r="BZ4" s="214"/>
      <c r="CA4" s="215"/>
      <c r="CB4" s="212" t="s">
        <v>273</v>
      </c>
      <c r="CC4" s="216" t="s">
        <v>404</v>
      </c>
      <c r="CD4" s="217"/>
      <c r="CE4" s="217"/>
      <c r="CF4" s="218"/>
      <c r="CG4" s="209" t="s">
        <v>403</v>
      </c>
      <c r="CH4" s="210"/>
      <c r="CI4" s="211"/>
      <c r="CJ4" s="209" t="s">
        <v>402</v>
      </c>
      <c r="CK4" s="210"/>
      <c r="CL4" s="211"/>
      <c r="CM4" s="209" t="s">
        <v>275</v>
      </c>
      <c r="CN4" s="210"/>
      <c r="CO4" s="210"/>
      <c r="CP4" s="210"/>
      <c r="CQ4" s="219"/>
      <c r="CR4" s="219"/>
      <c r="CS4" s="219"/>
      <c r="CT4" s="219"/>
      <c r="CU4" s="219"/>
    </row>
    <row r="5" spans="1:99" ht="38.25" customHeight="1">
      <c r="A5" s="220"/>
      <c r="B5" s="221"/>
      <c r="C5" s="222" t="s">
        <v>168</v>
      </c>
      <c r="D5" s="222" t="s">
        <v>401</v>
      </c>
      <c r="E5" s="222" t="s">
        <v>400</v>
      </c>
      <c r="F5" s="222" t="s">
        <v>399</v>
      </c>
      <c r="G5" s="221"/>
      <c r="H5" s="221"/>
      <c r="I5" s="222" t="s">
        <v>168</v>
      </c>
      <c r="J5" s="222" t="s">
        <v>398</v>
      </c>
      <c r="K5" s="222" t="s">
        <v>397</v>
      </c>
      <c r="L5" s="223" t="s">
        <v>396</v>
      </c>
      <c r="M5" s="222" t="s">
        <v>168</v>
      </c>
      <c r="N5" s="222" t="s">
        <v>395</v>
      </c>
      <c r="O5" s="222" t="s">
        <v>394</v>
      </c>
      <c r="P5" s="222" t="s">
        <v>393</v>
      </c>
      <c r="Q5" s="222" t="s">
        <v>392</v>
      </c>
      <c r="R5" s="222" t="s">
        <v>391</v>
      </c>
      <c r="S5" s="222" t="s">
        <v>390</v>
      </c>
      <c r="T5" s="222" t="s">
        <v>389</v>
      </c>
      <c r="U5" s="222" t="s">
        <v>388</v>
      </c>
      <c r="V5" s="222" t="s">
        <v>387</v>
      </c>
      <c r="W5" s="222" t="s">
        <v>386</v>
      </c>
      <c r="X5" s="223" t="s">
        <v>385</v>
      </c>
      <c r="Y5" s="222" t="s">
        <v>384</v>
      </c>
      <c r="Z5" s="222" t="s">
        <v>383</v>
      </c>
      <c r="AA5" s="222" t="s">
        <v>382</v>
      </c>
      <c r="AB5" s="222" t="s">
        <v>381</v>
      </c>
      <c r="AC5" s="222" t="s">
        <v>380</v>
      </c>
      <c r="AD5" s="222" t="s">
        <v>379</v>
      </c>
      <c r="AE5" s="222" t="s">
        <v>378</v>
      </c>
      <c r="AF5" s="222" t="s">
        <v>377</v>
      </c>
      <c r="AG5" s="222" t="s">
        <v>376</v>
      </c>
      <c r="AH5" s="224" t="s">
        <v>168</v>
      </c>
      <c r="AI5" s="222" t="s">
        <v>375</v>
      </c>
      <c r="AJ5" s="222" t="s">
        <v>374</v>
      </c>
      <c r="AK5" s="222" t="s">
        <v>373</v>
      </c>
      <c r="AL5" s="222" t="s">
        <v>168</v>
      </c>
      <c r="AM5" s="222" t="s">
        <v>372</v>
      </c>
      <c r="AN5" s="222" t="s">
        <v>371</v>
      </c>
      <c r="AO5" s="222" t="s">
        <v>370</v>
      </c>
      <c r="AP5" s="222" t="s">
        <v>369</v>
      </c>
      <c r="AQ5" s="222" t="s">
        <v>368</v>
      </c>
      <c r="AR5" s="222" t="s">
        <v>367</v>
      </c>
      <c r="AS5" s="222" t="s">
        <v>366</v>
      </c>
      <c r="AT5" s="222" t="s">
        <v>365</v>
      </c>
      <c r="AU5" s="222" t="s">
        <v>364</v>
      </c>
      <c r="AV5" s="222" t="s">
        <v>363</v>
      </c>
      <c r="AW5" s="222" t="s">
        <v>362</v>
      </c>
      <c r="AX5" s="222" t="s">
        <v>361</v>
      </c>
      <c r="AY5" s="224" t="s">
        <v>168</v>
      </c>
      <c r="AZ5" s="222" t="s">
        <v>360</v>
      </c>
      <c r="BA5" s="222" t="s">
        <v>359</v>
      </c>
      <c r="BB5" s="222" t="s">
        <v>358</v>
      </c>
      <c r="BC5" s="222" t="s">
        <v>357</v>
      </c>
      <c r="BD5" s="222" t="s">
        <v>356</v>
      </c>
      <c r="BE5" s="223" t="s">
        <v>355</v>
      </c>
      <c r="BF5" s="224" t="s">
        <v>168</v>
      </c>
      <c r="BG5" s="223" t="s">
        <v>354</v>
      </c>
      <c r="BH5" s="222" t="s">
        <v>353</v>
      </c>
      <c r="BI5" s="222" t="s">
        <v>352</v>
      </c>
      <c r="BJ5" s="222" t="s">
        <v>351</v>
      </c>
      <c r="BK5" s="222" t="s">
        <v>350</v>
      </c>
      <c r="BL5" s="222" t="s">
        <v>349</v>
      </c>
      <c r="BM5" s="224" t="s">
        <v>168</v>
      </c>
      <c r="BN5" s="222" t="s">
        <v>348</v>
      </c>
      <c r="BO5" s="222" t="s">
        <v>347</v>
      </c>
      <c r="BP5" s="222" t="s">
        <v>346</v>
      </c>
      <c r="BQ5" s="222" t="s">
        <v>345</v>
      </c>
      <c r="BR5" s="223" t="s">
        <v>344</v>
      </c>
      <c r="BS5" s="224" t="s">
        <v>168</v>
      </c>
      <c r="BT5" s="222" t="s">
        <v>245</v>
      </c>
      <c r="BU5" s="222" t="s">
        <v>343</v>
      </c>
      <c r="BV5" s="222" t="s">
        <v>342</v>
      </c>
      <c r="BW5" s="225"/>
      <c r="BX5" s="225"/>
      <c r="BY5" s="226"/>
      <c r="BZ5" s="227"/>
      <c r="CA5" s="228"/>
      <c r="CB5" s="225"/>
      <c r="CC5" s="224" t="s">
        <v>168</v>
      </c>
      <c r="CD5" s="223" t="s">
        <v>341</v>
      </c>
      <c r="CE5" s="222" t="s">
        <v>340</v>
      </c>
      <c r="CF5" s="222" t="s">
        <v>339</v>
      </c>
      <c r="CG5" s="224" t="s">
        <v>168</v>
      </c>
      <c r="CH5" s="222" t="s">
        <v>338</v>
      </c>
      <c r="CI5" s="222" t="s">
        <v>337</v>
      </c>
      <c r="CJ5" s="224" t="s">
        <v>168</v>
      </c>
      <c r="CK5" s="224" t="s">
        <v>336</v>
      </c>
      <c r="CL5" s="222" t="s">
        <v>335</v>
      </c>
      <c r="CM5" s="224" t="s">
        <v>168</v>
      </c>
      <c r="CN5" s="222" t="s">
        <v>334</v>
      </c>
      <c r="CO5" s="222" t="s">
        <v>333</v>
      </c>
      <c r="CP5" s="223" t="s">
        <v>332</v>
      </c>
      <c r="CQ5" s="219"/>
      <c r="CR5" s="219"/>
      <c r="CS5" s="219"/>
      <c r="CT5" s="219"/>
      <c r="CU5" s="219"/>
    </row>
    <row r="6" spans="1:99" ht="78.75" customHeight="1">
      <c r="A6" s="229"/>
      <c r="B6" s="221"/>
      <c r="C6" s="221"/>
      <c r="D6" s="221"/>
      <c r="E6" s="221"/>
      <c r="F6" s="221"/>
      <c r="G6" s="221"/>
      <c r="H6" s="221"/>
      <c r="I6" s="221"/>
      <c r="J6" s="221"/>
      <c r="K6" s="221"/>
      <c r="L6" s="230"/>
      <c r="M6" s="221"/>
      <c r="N6" s="221"/>
      <c r="O6" s="221"/>
      <c r="P6" s="221"/>
      <c r="Q6" s="221"/>
      <c r="R6" s="221"/>
      <c r="S6" s="221"/>
      <c r="T6" s="221"/>
      <c r="U6" s="221"/>
      <c r="V6" s="221"/>
      <c r="W6" s="221"/>
      <c r="X6" s="230"/>
      <c r="Y6" s="221"/>
      <c r="Z6" s="221"/>
      <c r="AA6" s="221"/>
      <c r="AB6" s="221"/>
      <c r="AC6" s="221"/>
      <c r="AD6" s="221"/>
      <c r="AE6" s="221"/>
      <c r="AF6" s="221"/>
      <c r="AG6" s="221"/>
      <c r="AH6" s="231"/>
      <c r="AI6" s="232"/>
      <c r="AJ6" s="232"/>
      <c r="AK6" s="232"/>
      <c r="AL6" s="232"/>
      <c r="AM6" s="232"/>
      <c r="AN6" s="232"/>
      <c r="AO6" s="232"/>
      <c r="AP6" s="232"/>
      <c r="AQ6" s="232"/>
      <c r="AR6" s="232"/>
      <c r="AS6" s="232"/>
      <c r="AT6" s="232"/>
      <c r="AU6" s="232"/>
      <c r="AV6" s="232"/>
      <c r="AW6" s="232"/>
      <c r="AX6" s="232"/>
      <c r="AY6" s="233"/>
      <c r="AZ6" s="221"/>
      <c r="BA6" s="221"/>
      <c r="BB6" s="221"/>
      <c r="BC6" s="221"/>
      <c r="BD6" s="221"/>
      <c r="BE6" s="230"/>
      <c r="BF6" s="233"/>
      <c r="BG6" s="230"/>
      <c r="BH6" s="221"/>
      <c r="BI6" s="221"/>
      <c r="BJ6" s="221"/>
      <c r="BK6" s="221"/>
      <c r="BL6" s="221"/>
      <c r="BM6" s="233"/>
      <c r="BN6" s="221"/>
      <c r="BO6" s="221"/>
      <c r="BP6" s="221"/>
      <c r="BQ6" s="221"/>
      <c r="BR6" s="230"/>
      <c r="BS6" s="233"/>
      <c r="BT6" s="221"/>
      <c r="BU6" s="221"/>
      <c r="BV6" s="221"/>
      <c r="BW6" s="225"/>
      <c r="BX6" s="225"/>
      <c r="BY6" s="234" t="s">
        <v>168</v>
      </c>
      <c r="BZ6" s="234" t="s">
        <v>331</v>
      </c>
      <c r="CA6" s="235" t="s">
        <v>330</v>
      </c>
      <c r="CB6" s="225"/>
      <c r="CC6" s="233"/>
      <c r="CD6" s="230"/>
      <c r="CE6" s="221"/>
      <c r="CF6" s="221"/>
      <c r="CG6" s="233"/>
      <c r="CH6" s="221"/>
      <c r="CI6" s="221"/>
      <c r="CJ6" s="233"/>
      <c r="CK6" s="233"/>
      <c r="CL6" s="221"/>
      <c r="CM6" s="233"/>
      <c r="CN6" s="221"/>
      <c r="CO6" s="221"/>
      <c r="CP6" s="230"/>
      <c r="CQ6" s="219"/>
      <c r="CR6" s="219"/>
      <c r="CS6" s="219"/>
      <c r="CT6" s="219"/>
      <c r="CU6" s="219"/>
    </row>
    <row r="7" spans="1:99" ht="10.5" customHeight="1">
      <c r="A7" s="236"/>
      <c r="B7" s="237">
        <v>-1</v>
      </c>
      <c r="C7" s="237">
        <v>-2</v>
      </c>
      <c r="D7" s="237">
        <v>-3</v>
      </c>
      <c r="E7" s="237">
        <v>-4</v>
      </c>
      <c r="F7" s="237">
        <v>-5</v>
      </c>
      <c r="G7" s="237">
        <v>-6</v>
      </c>
      <c r="H7" s="237">
        <v>-7</v>
      </c>
      <c r="I7" s="237">
        <v>-8</v>
      </c>
      <c r="J7" s="237">
        <v>-9</v>
      </c>
      <c r="K7" s="237">
        <v>-10</v>
      </c>
      <c r="L7" s="237">
        <v>-11</v>
      </c>
      <c r="M7" s="237">
        <v>-12</v>
      </c>
      <c r="N7" s="237">
        <v>-13</v>
      </c>
      <c r="O7" s="237">
        <v>-14</v>
      </c>
      <c r="P7" s="237">
        <v>-15</v>
      </c>
      <c r="Q7" s="237">
        <v>-16</v>
      </c>
      <c r="R7" s="237">
        <v>-17</v>
      </c>
      <c r="S7" s="237">
        <v>-18</v>
      </c>
      <c r="T7" s="237">
        <v>-19</v>
      </c>
      <c r="U7" s="237">
        <v>-20</v>
      </c>
      <c r="V7" s="237">
        <v>-21</v>
      </c>
      <c r="W7" s="237">
        <v>-22</v>
      </c>
      <c r="X7" s="237">
        <v>-23</v>
      </c>
      <c r="Y7" s="237">
        <v>-24</v>
      </c>
      <c r="Z7" s="237">
        <v>-25</v>
      </c>
      <c r="AA7" s="237">
        <v>-26</v>
      </c>
      <c r="AB7" s="237">
        <v>-27</v>
      </c>
      <c r="AC7" s="237">
        <v>-28</v>
      </c>
      <c r="AD7" s="237">
        <v>-29</v>
      </c>
      <c r="AE7" s="237">
        <v>-30</v>
      </c>
      <c r="AF7" s="237">
        <v>-31</v>
      </c>
      <c r="AG7" s="237">
        <v>-32</v>
      </c>
      <c r="AH7" s="237">
        <v>-33</v>
      </c>
      <c r="AI7" s="237">
        <v>-34</v>
      </c>
      <c r="AJ7" s="237">
        <v>-35</v>
      </c>
      <c r="AK7" s="237">
        <v>-36</v>
      </c>
      <c r="AL7" s="237">
        <v>-37</v>
      </c>
      <c r="AM7" s="237">
        <v>-38</v>
      </c>
      <c r="AN7" s="237">
        <v>-39</v>
      </c>
      <c r="AO7" s="237">
        <v>-40</v>
      </c>
      <c r="AP7" s="237">
        <v>-41</v>
      </c>
      <c r="AQ7" s="237">
        <v>-42</v>
      </c>
      <c r="AR7" s="237">
        <v>-43</v>
      </c>
      <c r="AS7" s="237">
        <v>-44</v>
      </c>
      <c r="AT7" s="237">
        <v>-45</v>
      </c>
      <c r="AU7" s="237">
        <v>-46</v>
      </c>
      <c r="AV7" s="237">
        <v>-47</v>
      </c>
      <c r="AW7" s="237">
        <v>-48</v>
      </c>
      <c r="AX7" s="237">
        <v>-49</v>
      </c>
      <c r="AY7" s="237">
        <v>-50</v>
      </c>
      <c r="AZ7" s="237">
        <v>-51</v>
      </c>
      <c r="BA7" s="237">
        <v>-52</v>
      </c>
      <c r="BB7" s="237">
        <v>-53</v>
      </c>
      <c r="BC7" s="237">
        <v>-54</v>
      </c>
      <c r="BD7" s="237">
        <v>-55</v>
      </c>
      <c r="BE7" s="237">
        <v>-56</v>
      </c>
      <c r="BF7" s="237">
        <v>-57</v>
      </c>
      <c r="BG7" s="237">
        <v>-58</v>
      </c>
      <c r="BH7" s="237">
        <v>-59</v>
      </c>
      <c r="BI7" s="237">
        <v>-60</v>
      </c>
      <c r="BJ7" s="237">
        <v>-61</v>
      </c>
      <c r="BK7" s="237">
        <v>-62</v>
      </c>
      <c r="BL7" s="237">
        <v>-63</v>
      </c>
      <c r="BM7" s="237">
        <v>-64</v>
      </c>
      <c r="BN7" s="237">
        <v>-65</v>
      </c>
      <c r="BO7" s="237">
        <v>-66</v>
      </c>
      <c r="BP7" s="237">
        <v>-67</v>
      </c>
      <c r="BQ7" s="237">
        <v>-68</v>
      </c>
      <c r="BR7" s="237">
        <v>-69</v>
      </c>
      <c r="BS7" s="237">
        <v>-70</v>
      </c>
      <c r="BT7" s="237">
        <v>-71</v>
      </c>
      <c r="BU7" s="237">
        <v>-72</v>
      </c>
      <c r="BV7" s="237">
        <v>-73</v>
      </c>
      <c r="BW7" s="237">
        <v>-74</v>
      </c>
      <c r="BX7" s="237">
        <v>-75</v>
      </c>
      <c r="BY7" s="237">
        <v>-76</v>
      </c>
      <c r="BZ7" s="237">
        <v>-77</v>
      </c>
      <c r="CA7" s="237">
        <v>-78</v>
      </c>
      <c r="CB7" s="237">
        <v>-79</v>
      </c>
      <c r="CC7" s="237">
        <v>-80</v>
      </c>
      <c r="CD7" s="237">
        <v>-81</v>
      </c>
      <c r="CE7" s="237">
        <v>-82</v>
      </c>
      <c r="CF7" s="237">
        <v>-83</v>
      </c>
      <c r="CG7" s="237">
        <v>-84</v>
      </c>
      <c r="CH7" s="237">
        <v>-85</v>
      </c>
      <c r="CI7" s="237">
        <v>-86</v>
      </c>
      <c r="CJ7" s="237">
        <v>-87</v>
      </c>
      <c r="CK7" s="237">
        <v>-88</v>
      </c>
      <c r="CL7" s="237">
        <v>-89</v>
      </c>
      <c r="CM7" s="237">
        <v>-90</v>
      </c>
      <c r="CN7" s="237">
        <v>-91</v>
      </c>
      <c r="CO7" s="237">
        <v>-92</v>
      </c>
      <c r="CP7" s="237">
        <v>-93</v>
      </c>
      <c r="CQ7" s="219"/>
      <c r="CR7" s="219"/>
      <c r="CS7" s="219"/>
      <c r="CT7" s="219"/>
      <c r="CU7" s="219"/>
    </row>
    <row r="8" spans="1:99" s="243" customFormat="1" ht="15" customHeight="1">
      <c r="A8" s="238" t="s">
        <v>329</v>
      </c>
      <c r="B8" s="239">
        <v>4380125</v>
      </c>
      <c r="C8" s="239">
        <v>89150</v>
      </c>
      <c r="D8" s="239">
        <v>60636</v>
      </c>
      <c r="E8" s="239">
        <v>6989</v>
      </c>
      <c r="F8" s="239">
        <v>21525</v>
      </c>
      <c r="G8" s="239">
        <v>25239</v>
      </c>
      <c r="H8" s="239">
        <v>3367</v>
      </c>
      <c r="I8" s="239">
        <v>559023</v>
      </c>
      <c r="J8" s="239">
        <v>172185</v>
      </c>
      <c r="K8" s="239">
        <v>36225</v>
      </c>
      <c r="L8" s="239">
        <v>350613</v>
      </c>
      <c r="M8" s="239">
        <v>155177</v>
      </c>
      <c r="N8" s="239">
        <v>10908</v>
      </c>
      <c r="O8" s="239">
        <v>2268</v>
      </c>
      <c r="P8" s="239">
        <v>3226</v>
      </c>
      <c r="Q8" s="239">
        <v>3891</v>
      </c>
      <c r="R8" s="239">
        <v>1548</v>
      </c>
      <c r="S8" s="239">
        <v>7532</v>
      </c>
      <c r="T8" s="239">
        <v>1572</v>
      </c>
      <c r="U8" s="239">
        <v>15399</v>
      </c>
      <c r="V8" s="239">
        <v>777</v>
      </c>
      <c r="W8" s="239">
        <v>3753</v>
      </c>
      <c r="X8" s="239">
        <v>8133</v>
      </c>
      <c r="Y8" s="239">
        <v>5741</v>
      </c>
      <c r="Z8" s="239">
        <v>4032</v>
      </c>
      <c r="AA8" s="239">
        <v>29893</v>
      </c>
      <c r="AB8" s="239">
        <v>13196</v>
      </c>
      <c r="AC8" s="239">
        <v>5889</v>
      </c>
      <c r="AD8" s="239">
        <v>3121</v>
      </c>
      <c r="AE8" s="239">
        <v>5758</v>
      </c>
      <c r="AF8" s="239">
        <v>9649</v>
      </c>
      <c r="AG8" s="239">
        <v>18890</v>
      </c>
      <c r="AH8" s="239">
        <v>248303</v>
      </c>
      <c r="AI8" s="239">
        <v>159148</v>
      </c>
      <c r="AJ8" s="239">
        <v>79216</v>
      </c>
      <c r="AK8" s="239">
        <v>9939</v>
      </c>
      <c r="AL8" s="239">
        <v>414778</v>
      </c>
      <c r="AM8" s="239">
        <v>59140</v>
      </c>
      <c r="AN8" s="239">
        <v>19969</v>
      </c>
      <c r="AO8" s="239">
        <v>14428</v>
      </c>
      <c r="AP8" s="239">
        <v>23351</v>
      </c>
      <c r="AQ8" s="239">
        <v>71858</v>
      </c>
      <c r="AR8" s="239">
        <v>32781</v>
      </c>
      <c r="AS8" s="239">
        <v>38818</v>
      </c>
      <c r="AT8" s="239">
        <v>32549</v>
      </c>
      <c r="AU8" s="239">
        <v>16065</v>
      </c>
      <c r="AV8" s="239">
        <v>7149</v>
      </c>
      <c r="AW8" s="239">
        <v>52526</v>
      </c>
      <c r="AX8" s="239">
        <v>46144</v>
      </c>
      <c r="AY8" s="239">
        <v>160215</v>
      </c>
      <c r="AZ8" s="239">
        <v>7282</v>
      </c>
      <c r="BA8" s="239">
        <v>99698</v>
      </c>
      <c r="BB8" s="239">
        <v>19516</v>
      </c>
      <c r="BC8" s="240">
        <v>358</v>
      </c>
      <c r="BD8" s="239">
        <v>31580</v>
      </c>
      <c r="BE8" s="239">
        <v>1782</v>
      </c>
      <c r="BF8" s="239">
        <v>78206</v>
      </c>
      <c r="BG8" s="239">
        <v>20409</v>
      </c>
      <c r="BH8" s="239">
        <v>26235</v>
      </c>
      <c r="BI8" s="239">
        <v>4231</v>
      </c>
      <c r="BJ8" s="239">
        <v>8425</v>
      </c>
      <c r="BK8" s="239">
        <v>9169</v>
      </c>
      <c r="BL8" s="239">
        <v>9737</v>
      </c>
      <c r="BM8" s="239">
        <v>158527</v>
      </c>
      <c r="BN8" s="239">
        <v>654</v>
      </c>
      <c r="BO8" s="239">
        <v>22727</v>
      </c>
      <c r="BP8" s="239">
        <v>46794</v>
      </c>
      <c r="BQ8" s="239">
        <v>86746</v>
      </c>
      <c r="BR8" s="239">
        <v>1606</v>
      </c>
      <c r="BS8" s="239">
        <v>479318</v>
      </c>
      <c r="BT8" s="239">
        <v>448787</v>
      </c>
      <c r="BU8" s="239">
        <v>28161</v>
      </c>
      <c r="BV8" s="239">
        <v>2369</v>
      </c>
      <c r="BW8" s="239">
        <v>731983</v>
      </c>
      <c r="BX8" s="239">
        <v>34675</v>
      </c>
      <c r="BY8" s="239">
        <v>211360</v>
      </c>
      <c r="BZ8" s="239">
        <v>200932</v>
      </c>
      <c r="CA8" s="239">
        <v>10428</v>
      </c>
      <c r="CB8" s="239">
        <v>47572</v>
      </c>
      <c r="CC8" s="239">
        <v>368154</v>
      </c>
      <c r="CD8" s="239">
        <v>298615</v>
      </c>
      <c r="CE8" s="239">
        <v>56866</v>
      </c>
      <c r="CF8" s="239">
        <v>12673</v>
      </c>
      <c r="CG8" s="239">
        <v>99375</v>
      </c>
      <c r="CH8" s="239">
        <v>65482</v>
      </c>
      <c r="CI8" s="239">
        <v>33894</v>
      </c>
      <c r="CJ8" s="239">
        <v>238016</v>
      </c>
      <c r="CK8" s="239">
        <v>26015</v>
      </c>
      <c r="CL8" s="239">
        <v>212001</v>
      </c>
      <c r="CM8" s="239">
        <v>277687</v>
      </c>
      <c r="CN8" s="239">
        <v>136717</v>
      </c>
      <c r="CO8" s="239">
        <v>137637</v>
      </c>
      <c r="CP8" s="241">
        <v>3333</v>
      </c>
      <c r="CQ8" s="242"/>
      <c r="CR8" s="242"/>
      <c r="CS8" s="242"/>
      <c r="CT8" s="242"/>
      <c r="CU8" s="242"/>
    </row>
    <row r="9" spans="1:99" s="243" customFormat="1" ht="11.25" customHeight="1">
      <c r="A9" s="244" t="s">
        <v>328</v>
      </c>
      <c r="B9" s="245">
        <v>7215740</v>
      </c>
      <c r="C9" s="245">
        <v>199080</v>
      </c>
      <c r="D9" s="245">
        <v>139626</v>
      </c>
      <c r="E9" s="245">
        <v>14332</v>
      </c>
      <c r="F9" s="245">
        <v>45122</v>
      </c>
      <c r="G9" s="245">
        <v>70148</v>
      </c>
      <c r="H9" s="245">
        <v>7076</v>
      </c>
      <c r="I9" s="245">
        <v>863631</v>
      </c>
      <c r="J9" s="245">
        <v>265358</v>
      </c>
      <c r="K9" s="245">
        <v>89964</v>
      </c>
      <c r="L9" s="245">
        <v>508309</v>
      </c>
      <c r="M9" s="245">
        <v>327801</v>
      </c>
      <c r="N9" s="245">
        <v>32030</v>
      </c>
      <c r="O9" s="245">
        <v>6146</v>
      </c>
      <c r="P9" s="245">
        <v>5206</v>
      </c>
      <c r="Q9" s="245">
        <v>5799</v>
      </c>
      <c r="R9" s="245">
        <v>2164</v>
      </c>
      <c r="S9" s="245">
        <v>15233</v>
      </c>
      <c r="T9" s="245">
        <v>4107</v>
      </c>
      <c r="U9" s="245">
        <v>27098</v>
      </c>
      <c r="V9" s="245">
        <v>1892</v>
      </c>
      <c r="W9" s="245">
        <v>8982</v>
      </c>
      <c r="X9" s="245">
        <v>19158</v>
      </c>
      <c r="Y9" s="245">
        <v>12999</v>
      </c>
      <c r="Z9" s="245">
        <v>8284</v>
      </c>
      <c r="AA9" s="245">
        <v>59578</v>
      </c>
      <c r="AB9" s="245">
        <v>30941</v>
      </c>
      <c r="AC9" s="245">
        <v>13766</v>
      </c>
      <c r="AD9" s="245">
        <v>8207</v>
      </c>
      <c r="AE9" s="245">
        <v>12140</v>
      </c>
      <c r="AF9" s="245">
        <v>17156</v>
      </c>
      <c r="AG9" s="245">
        <v>36915</v>
      </c>
      <c r="AH9" s="245">
        <v>419255</v>
      </c>
      <c r="AI9" s="245">
        <v>272796</v>
      </c>
      <c r="AJ9" s="245">
        <v>135318</v>
      </c>
      <c r="AK9" s="245">
        <v>11141</v>
      </c>
      <c r="AL9" s="245">
        <v>652416</v>
      </c>
      <c r="AM9" s="245">
        <v>100449</v>
      </c>
      <c r="AN9" s="245">
        <v>30080</v>
      </c>
      <c r="AO9" s="245">
        <v>19679</v>
      </c>
      <c r="AP9" s="245">
        <v>41512</v>
      </c>
      <c r="AQ9" s="245">
        <v>115904</v>
      </c>
      <c r="AR9" s="245">
        <v>50294</v>
      </c>
      <c r="AS9" s="245">
        <v>64208</v>
      </c>
      <c r="AT9" s="245">
        <v>48809</v>
      </c>
      <c r="AU9" s="245">
        <v>26084</v>
      </c>
      <c r="AV9" s="245">
        <v>10366</v>
      </c>
      <c r="AW9" s="245">
        <v>79101</v>
      </c>
      <c r="AX9" s="245">
        <v>65931</v>
      </c>
      <c r="AY9" s="245">
        <v>229770</v>
      </c>
      <c r="AZ9" s="245">
        <v>10013</v>
      </c>
      <c r="BA9" s="245">
        <v>138392</v>
      </c>
      <c r="BB9" s="245">
        <v>26021</v>
      </c>
      <c r="BC9" s="240">
        <v>999</v>
      </c>
      <c r="BD9" s="245">
        <v>48579</v>
      </c>
      <c r="BE9" s="245">
        <v>5766</v>
      </c>
      <c r="BF9" s="245">
        <v>129314</v>
      </c>
      <c r="BG9" s="245">
        <v>38556</v>
      </c>
      <c r="BH9" s="245">
        <v>34100</v>
      </c>
      <c r="BI9" s="245">
        <v>7959</v>
      </c>
      <c r="BJ9" s="245">
        <v>16158</v>
      </c>
      <c r="BK9" s="245">
        <v>15770</v>
      </c>
      <c r="BL9" s="245">
        <v>16771</v>
      </c>
      <c r="BM9" s="245">
        <v>270040</v>
      </c>
      <c r="BN9" s="245">
        <v>12618</v>
      </c>
      <c r="BO9" s="245">
        <v>41010</v>
      </c>
      <c r="BP9" s="245">
        <v>77347</v>
      </c>
      <c r="BQ9" s="245">
        <v>135613</v>
      </c>
      <c r="BR9" s="245">
        <v>3453</v>
      </c>
      <c r="BS9" s="245">
        <v>919976</v>
      </c>
      <c r="BT9" s="245">
        <v>861673</v>
      </c>
      <c r="BU9" s="245">
        <v>53945</v>
      </c>
      <c r="BV9" s="245">
        <v>4359</v>
      </c>
      <c r="BW9" s="245">
        <v>1078831</v>
      </c>
      <c r="BX9" s="245">
        <v>185253</v>
      </c>
      <c r="BY9" s="245">
        <v>312120</v>
      </c>
      <c r="BZ9" s="245">
        <v>288349</v>
      </c>
      <c r="CA9" s="245">
        <v>23771</v>
      </c>
      <c r="CB9" s="245">
        <v>63864</v>
      </c>
      <c r="CC9" s="245">
        <v>485471</v>
      </c>
      <c r="CD9" s="245">
        <v>368667</v>
      </c>
      <c r="CE9" s="245">
        <v>88457</v>
      </c>
      <c r="CF9" s="245">
        <v>28347</v>
      </c>
      <c r="CG9" s="245">
        <v>154701</v>
      </c>
      <c r="CH9" s="245">
        <v>95279</v>
      </c>
      <c r="CI9" s="245">
        <v>59422</v>
      </c>
      <c r="CJ9" s="245">
        <v>443722</v>
      </c>
      <c r="CK9" s="245">
        <v>76082</v>
      </c>
      <c r="CL9" s="245">
        <v>367640</v>
      </c>
      <c r="CM9" s="245">
        <v>403273</v>
      </c>
      <c r="CN9" s="245">
        <v>197859</v>
      </c>
      <c r="CO9" s="245">
        <v>200967</v>
      </c>
      <c r="CP9" s="246">
        <v>4448</v>
      </c>
      <c r="CQ9" s="242"/>
      <c r="CR9" s="242"/>
      <c r="CS9" s="242"/>
      <c r="CT9" s="242"/>
      <c r="CU9" s="242"/>
    </row>
    <row r="10" spans="1:99" s="243" customFormat="1" ht="11.25" customHeight="1">
      <c r="A10" s="244" t="s">
        <v>327</v>
      </c>
      <c r="B10" s="247">
        <v>420779946</v>
      </c>
      <c r="C10" s="248">
        <v>7501521.2003932483</v>
      </c>
      <c r="D10" s="249" t="s">
        <v>318</v>
      </c>
      <c r="E10" s="249" t="s">
        <v>318</v>
      </c>
      <c r="F10" s="247">
        <v>1512632</v>
      </c>
      <c r="G10" s="247">
        <v>9664229</v>
      </c>
      <c r="H10" s="247">
        <v>500598</v>
      </c>
      <c r="I10" s="247">
        <v>46509917</v>
      </c>
      <c r="J10" s="247">
        <v>12056983</v>
      </c>
      <c r="K10" s="247">
        <v>7017983</v>
      </c>
      <c r="L10" s="247">
        <v>27434951</v>
      </c>
      <c r="M10" s="247">
        <v>60469841</v>
      </c>
      <c r="N10" s="247">
        <v>6877400</v>
      </c>
      <c r="O10" s="248">
        <f>O19-O18-O17-O11</f>
        <v>1361913</v>
      </c>
      <c r="P10" s="247">
        <v>757504</v>
      </c>
      <c r="Q10" s="247">
        <v>806765</v>
      </c>
      <c r="R10" s="247">
        <v>151081</v>
      </c>
      <c r="S10" s="247">
        <v>2490191</v>
      </c>
      <c r="T10" s="247">
        <v>1480547</v>
      </c>
      <c r="U10" s="247">
        <v>1927876</v>
      </c>
      <c r="V10" s="247">
        <v>599636</v>
      </c>
      <c r="W10" s="247">
        <v>3704069</v>
      </c>
      <c r="X10" s="247">
        <v>4202198</v>
      </c>
      <c r="Y10" s="247">
        <v>1585559</v>
      </c>
      <c r="Z10" s="248">
        <f>M10-N10-O10-P10-Q10-R10-S10-T10-U10-V10-W10-X10-Y10-AA10-AB10-AC10-AD10-AE10-AF10-AG10</f>
        <v>1951332</v>
      </c>
      <c r="AA10" s="247">
        <v>10775189</v>
      </c>
      <c r="AB10" s="247">
        <v>6266669</v>
      </c>
      <c r="AC10" s="247">
        <v>3146476</v>
      </c>
      <c r="AD10" s="247">
        <v>2577016</v>
      </c>
      <c r="AE10" s="247">
        <v>3703226</v>
      </c>
      <c r="AF10" s="247">
        <v>1544291</v>
      </c>
      <c r="AG10" s="247">
        <v>4560903</v>
      </c>
      <c r="AH10" s="247">
        <v>48284993</v>
      </c>
      <c r="AI10" s="248">
        <v>28868124.665323593</v>
      </c>
      <c r="AJ10" s="248">
        <v>18865091.2245184</v>
      </c>
      <c r="AK10" s="248">
        <v>551777.11015800759</v>
      </c>
      <c r="AL10" s="247">
        <v>34926510</v>
      </c>
      <c r="AM10" s="248">
        <f>AM19-AM18-AM17-AM11</f>
        <v>10716936.310369454</v>
      </c>
      <c r="AN10" s="248">
        <f>AN19-AN18-AN17-AN11</f>
        <v>1324075.7646119229</v>
      </c>
      <c r="AO10" s="248">
        <f>AO19-AO18-AO17-AO11</f>
        <v>853565</v>
      </c>
      <c r="AP10" s="248">
        <f>AP19-AP18-AP17-AP11</f>
        <v>4358201.3074282557</v>
      </c>
      <c r="AQ10" s="248">
        <f>AQ19-AQ18-AQ17-AQ11</f>
        <v>2961839.7190809329</v>
      </c>
      <c r="AR10" s="248">
        <f>AR19-AR18-AR17-AR11</f>
        <v>3196474.7927491381</v>
      </c>
      <c r="AS10" s="248">
        <f>AS19-AS18-AS17-AS11</f>
        <v>3026685.0971056451</v>
      </c>
      <c r="AT10" s="247">
        <v>1315361</v>
      </c>
      <c r="AU10" s="247">
        <v>1500666</v>
      </c>
      <c r="AV10" s="247">
        <v>416988</v>
      </c>
      <c r="AW10" s="248">
        <f>AW19-AW18-AW17-AW11</f>
        <v>2161536.6114468705</v>
      </c>
      <c r="AX10" s="248">
        <f>AX19-AX18-AX17-AX11</f>
        <v>3100397.3972077807</v>
      </c>
      <c r="AY10" s="247">
        <v>10588117</v>
      </c>
      <c r="AZ10" s="247">
        <v>700117</v>
      </c>
      <c r="BA10" s="247">
        <v>6010799</v>
      </c>
      <c r="BB10" s="249" t="s">
        <v>318</v>
      </c>
      <c r="BC10" s="249" t="s">
        <v>318</v>
      </c>
      <c r="BD10" s="247">
        <v>2511509</v>
      </c>
      <c r="BE10" s="248">
        <f>BE19-BE18-BE17-BE11</f>
        <v>402479</v>
      </c>
      <c r="BF10" s="247">
        <v>7355578</v>
      </c>
      <c r="BG10" s="247">
        <v>2981652</v>
      </c>
      <c r="BH10" s="249" t="s">
        <v>318</v>
      </c>
      <c r="BI10" s="247">
        <v>442177</v>
      </c>
      <c r="BJ10" s="247">
        <v>1316505</v>
      </c>
      <c r="BK10" s="249" t="s">
        <v>318</v>
      </c>
      <c r="BL10" s="247">
        <v>765166</v>
      </c>
      <c r="BM10" s="248">
        <v>23236425</v>
      </c>
      <c r="BN10" s="247">
        <v>1432237</v>
      </c>
      <c r="BO10" s="247">
        <v>3479287</v>
      </c>
      <c r="BP10" s="248">
        <v>9965174</v>
      </c>
      <c r="BQ10" s="247">
        <v>8313580</v>
      </c>
      <c r="BR10" s="248">
        <v>46147</v>
      </c>
      <c r="BS10" s="247">
        <v>15143857</v>
      </c>
      <c r="BT10" s="248">
        <f>BT19-BT18-BT17-BT11</f>
        <v>11902229</v>
      </c>
      <c r="BU10" s="249" t="s">
        <v>318</v>
      </c>
      <c r="BV10" s="247">
        <v>450344</v>
      </c>
      <c r="BW10" s="247">
        <v>60477954</v>
      </c>
      <c r="BX10" s="247">
        <v>13316793</v>
      </c>
      <c r="BY10" s="247">
        <v>16119698</v>
      </c>
      <c r="BZ10" s="248">
        <f>BZ19-BZ18-BZ17-BZ11</f>
        <v>14660649.241445867</v>
      </c>
      <c r="CA10" s="248">
        <f>BY10-BZ10</f>
        <v>1459048.7585541327</v>
      </c>
      <c r="CB10" s="247">
        <v>1419105</v>
      </c>
      <c r="CC10" s="247">
        <v>37612828</v>
      </c>
      <c r="CD10" s="248">
        <f>CD19-CD18-CD17-CD11</f>
        <v>32385621.543464087</v>
      </c>
      <c r="CE10" s="247">
        <v>3658629</v>
      </c>
      <c r="CF10" s="249" t="s">
        <v>318</v>
      </c>
      <c r="CG10" s="247">
        <v>5849235</v>
      </c>
      <c r="CH10" s="247">
        <v>4471604</v>
      </c>
      <c r="CI10" s="247">
        <v>1377632</v>
      </c>
      <c r="CJ10" s="247">
        <v>12170368</v>
      </c>
      <c r="CK10" s="247">
        <v>2485037</v>
      </c>
      <c r="CL10" s="247">
        <v>9685331</v>
      </c>
      <c r="CM10" s="247">
        <v>9664932</v>
      </c>
      <c r="CN10" s="247">
        <v>6082564</v>
      </c>
      <c r="CO10" s="247">
        <v>3381594</v>
      </c>
      <c r="CP10" s="250">
        <v>200774</v>
      </c>
      <c r="CQ10" s="242"/>
      <c r="CR10" s="242"/>
      <c r="CS10" s="242"/>
      <c r="CT10" s="242"/>
      <c r="CU10" s="242"/>
    </row>
    <row r="11" spans="1:99" s="243" customFormat="1" ht="11.25" customHeight="1">
      <c r="A11" s="244" t="s">
        <v>326</v>
      </c>
      <c r="B11" s="245">
        <v>74677387</v>
      </c>
      <c r="C11" s="245">
        <v>1872790</v>
      </c>
      <c r="D11" s="245">
        <v>1464573</v>
      </c>
      <c r="E11" s="245">
        <v>-19383</v>
      </c>
      <c r="F11" s="245">
        <v>427600</v>
      </c>
      <c r="G11" s="245">
        <v>1681545</v>
      </c>
      <c r="H11" s="245">
        <v>203060</v>
      </c>
      <c r="I11" s="245">
        <v>2298353</v>
      </c>
      <c r="J11" s="245">
        <v>1005609</v>
      </c>
      <c r="K11" s="245">
        <v>930777</v>
      </c>
      <c r="L11" s="245">
        <v>361968</v>
      </c>
      <c r="M11" s="245">
        <v>8473988</v>
      </c>
      <c r="N11" s="245">
        <v>653417</v>
      </c>
      <c r="O11" s="245">
        <v>194288</v>
      </c>
      <c r="P11" s="245">
        <v>75272</v>
      </c>
      <c r="Q11" s="245">
        <v>63840</v>
      </c>
      <c r="R11" s="245" t="s">
        <v>318</v>
      </c>
      <c r="S11" s="245">
        <v>195284</v>
      </c>
      <c r="T11" s="245">
        <v>407194</v>
      </c>
      <c r="U11" s="245">
        <v>30837</v>
      </c>
      <c r="V11" s="245">
        <v>122204</v>
      </c>
      <c r="W11" s="245">
        <v>1243292</v>
      </c>
      <c r="X11" s="245">
        <v>639609</v>
      </c>
      <c r="Y11" s="245">
        <v>79743</v>
      </c>
      <c r="Z11" s="245">
        <v>310618</v>
      </c>
      <c r="AA11" s="245">
        <v>852420</v>
      </c>
      <c r="AB11" s="245">
        <v>666101</v>
      </c>
      <c r="AC11" s="245">
        <v>374391</v>
      </c>
      <c r="AD11" s="245">
        <v>357751</v>
      </c>
      <c r="AE11" s="245">
        <v>694309</v>
      </c>
      <c r="AF11" s="245" t="s">
        <v>318</v>
      </c>
      <c r="AG11" s="245">
        <v>1431792</v>
      </c>
      <c r="AH11" s="245">
        <v>5295910</v>
      </c>
      <c r="AI11" s="245">
        <v>3130244</v>
      </c>
      <c r="AJ11" s="245">
        <v>2167774</v>
      </c>
      <c r="AK11" s="245">
        <v>-2108</v>
      </c>
      <c r="AL11" s="245">
        <v>5184662</v>
      </c>
      <c r="AM11" s="245">
        <v>1185392</v>
      </c>
      <c r="AN11" s="245">
        <v>279999</v>
      </c>
      <c r="AO11" s="245">
        <v>16824</v>
      </c>
      <c r="AP11" s="245">
        <v>203261</v>
      </c>
      <c r="AQ11" s="245">
        <v>235445</v>
      </c>
      <c r="AR11" s="245">
        <v>198508</v>
      </c>
      <c r="AS11" s="245">
        <v>729205</v>
      </c>
      <c r="AT11" s="245">
        <v>305335</v>
      </c>
      <c r="AU11" s="245">
        <v>47255</v>
      </c>
      <c r="AV11" s="245">
        <v>15554</v>
      </c>
      <c r="AW11" s="245">
        <v>643024</v>
      </c>
      <c r="AX11" s="245">
        <v>1324860</v>
      </c>
      <c r="AY11" s="245">
        <v>1465305</v>
      </c>
      <c r="AZ11" s="245">
        <v>92866</v>
      </c>
      <c r="BA11" s="245">
        <v>443814</v>
      </c>
      <c r="BB11" s="245">
        <v>33240</v>
      </c>
      <c r="BC11" s="240">
        <v>-6257</v>
      </c>
      <c r="BD11" s="245">
        <v>81577</v>
      </c>
      <c r="BE11" s="245">
        <v>820066</v>
      </c>
      <c r="BF11" s="245">
        <v>3398633</v>
      </c>
      <c r="BG11" s="245">
        <v>871311</v>
      </c>
      <c r="BH11" s="245" t="s">
        <v>318</v>
      </c>
      <c r="BI11" s="245">
        <v>224615</v>
      </c>
      <c r="BJ11" s="245">
        <v>381166</v>
      </c>
      <c r="BK11" s="245">
        <v>750305</v>
      </c>
      <c r="BL11" s="245" t="s">
        <v>318</v>
      </c>
      <c r="BM11" s="245">
        <v>6828765</v>
      </c>
      <c r="BN11" s="245">
        <v>51030</v>
      </c>
      <c r="BO11" s="245">
        <v>1178462</v>
      </c>
      <c r="BP11" s="245">
        <v>3518516</v>
      </c>
      <c r="BQ11" s="245">
        <v>1747033</v>
      </c>
      <c r="BR11" s="245">
        <v>333725</v>
      </c>
      <c r="BS11" s="245">
        <v>4742950</v>
      </c>
      <c r="BT11" s="245">
        <v>4265112</v>
      </c>
      <c r="BU11" s="245">
        <v>423043</v>
      </c>
      <c r="BV11" s="245">
        <v>54794</v>
      </c>
      <c r="BW11" s="245">
        <v>7494766</v>
      </c>
      <c r="BX11" s="245">
        <v>16020339</v>
      </c>
      <c r="BY11" s="245">
        <v>1500837</v>
      </c>
      <c r="BZ11" s="245">
        <v>1075131</v>
      </c>
      <c r="CA11" s="245">
        <v>425706</v>
      </c>
      <c r="CB11" s="245">
        <v>80548</v>
      </c>
      <c r="CC11" s="245">
        <v>2621467</v>
      </c>
      <c r="CD11" s="245">
        <v>1398829</v>
      </c>
      <c r="CE11" s="245">
        <v>1019203</v>
      </c>
      <c r="CF11" s="245">
        <v>203436</v>
      </c>
      <c r="CG11" s="245">
        <v>3569751</v>
      </c>
      <c r="CH11" s="245">
        <v>3337589</v>
      </c>
      <c r="CI11" s="245">
        <v>232162</v>
      </c>
      <c r="CJ11" s="245">
        <v>1511143</v>
      </c>
      <c r="CK11" s="245">
        <v>462769</v>
      </c>
      <c r="CL11" s="245">
        <v>1048374</v>
      </c>
      <c r="CM11" s="245">
        <v>432574</v>
      </c>
      <c r="CN11" s="245">
        <v>318941</v>
      </c>
      <c r="CO11" s="245">
        <v>108005</v>
      </c>
      <c r="CP11" s="251">
        <v>5627</v>
      </c>
      <c r="CQ11" s="242"/>
      <c r="CR11" s="242"/>
      <c r="CS11" s="242"/>
      <c r="CT11" s="242"/>
      <c r="CU11" s="242"/>
    </row>
    <row r="12" spans="1:99" ht="11.25" customHeight="1">
      <c r="A12" s="252" t="s">
        <v>325</v>
      </c>
      <c r="B12" s="253">
        <v>8402238</v>
      </c>
      <c r="C12" s="253">
        <v>213414</v>
      </c>
      <c r="D12" s="253">
        <v>174646</v>
      </c>
      <c r="E12" s="253">
        <v>8589</v>
      </c>
      <c r="F12" s="253">
        <v>30179</v>
      </c>
      <c r="G12" s="253">
        <v>258662</v>
      </c>
      <c r="H12" s="253">
        <v>4514</v>
      </c>
      <c r="I12" s="253">
        <v>690419</v>
      </c>
      <c r="J12" s="253">
        <v>283442</v>
      </c>
      <c r="K12" s="253">
        <v>287470</v>
      </c>
      <c r="L12" s="253">
        <v>119508</v>
      </c>
      <c r="M12" s="253">
        <v>717476</v>
      </c>
      <c r="N12" s="253">
        <v>83262</v>
      </c>
      <c r="O12" s="253">
        <v>15225</v>
      </c>
      <c r="P12" s="253">
        <v>8832</v>
      </c>
      <c r="Q12" s="253">
        <v>7616</v>
      </c>
      <c r="R12" s="253">
        <v>2743</v>
      </c>
      <c r="S12" s="253">
        <v>41018</v>
      </c>
      <c r="T12" s="253">
        <v>14175</v>
      </c>
      <c r="U12" s="253">
        <v>13904</v>
      </c>
      <c r="V12" s="253">
        <v>14991</v>
      </c>
      <c r="W12" s="253">
        <v>77658</v>
      </c>
      <c r="X12" s="253">
        <v>23703</v>
      </c>
      <c r="Y12" s="253">
        <v>26244</v>
      </c>
      <c r="Z12" s="253">
        <v>70642</v>
      </c>
      <c r="AA12" s="253">
        <v>107484</v>
      </c>
      <c r="AB12" s="253">
        <v>62539</v>
      </c>
      <c r="AC12" s="253">
        <v>30109</v>
      </c>
      <c r="AD12" s="253">
        <v>31789</v>
      </c>
      <c r="AE12" s="253">
        <v>41848</v>
      </c>
      <c r="AF12" s="253">
        <v>11146</v>
      </c>
      <c r="AG12" s="253">
        <v>32548</v>
      </c>
      <c r="AH12" s="253">
        <v>768590</v>
      </c>
      <c r="AI12" s="253">
        <v>384441</v>
      </c>
      <c r="AJ12" s="253">
        <v>382341</v>
      </c>
      <c r="AK12" s="253">
        <v>1808</v>
      </c>
      <c r="AL12" s="253">
        <v>823252</v>
      </c>
      <c r="AM12" s="253">
        <v>253605</v>
      </c>
      <c r="AN12" s="253">
        <v>17717</v>
      </c>
      <c r="AO12" s="253">
        <v>10222</v>
      </c>
      <c r="AP12" s="253">
        <v>78066</v>
      </c>
      <c r="AQ12" s="253">
        <v>92964</v>
      </c>
      <c r="AR12" s="253">
        <v>19740</v>
      </c>
      <c r="AS12" s="253">
        <v>70361</v>
      </c>
      <c r="AT12" s="253">
        <v>22286</v>
      </c>
      <c r="AU12" s="253">
        <v>12961</v>
      </c>
      <c r="AV12" s="253">
        <v>4146</v>
      </c>
      <c r="AW12" s="253">
        <v>80757</v>
      </c>
      <c r="AX12" s="253">
        <v>160426</v>
      </c>
      <c r="AY12" s="253">
        <v>166989</v>
      </c>
      <c r="AZ12" s="253" t="s">
        <v>318</v>
      </c>
      <c r="BA12" s="253">
        <v>66665</v>
      </c>
      <c r="BB12" s="253">
        <v>25155</v>
      </c>
      <c r="BC12" s="253" t="s">
        <v>318</v>
      </c>
      <c r="BD12" s="253">
        <v>28680</v>
      </c>
      <c r="BE12" s="253">
        <v>20415</v>
      </c>
      <c r="BF12" s="253">
        <v>235558</v>
      </c>
      <c r="BG12" s="253">
        <v>55574</v>
      </c>
      <c r="BH12" s="253">
        <v>94286</v>
      </c>
      <c r="BI12" s="253">
        <v>17161</v>
      </c>
      <c r="BJ12" s="253">
        <v>16671</v>
      </c>
      <c r="BK12" s="253">
        <v>30756</v>
      </c>
      <c r="BL12" s="253">
        <v>21110</v>
      </c>
      <c r="BM12" s="253">
        <v>829856</v>
      </c>
      <c r="BN12" s="253">
        <v>8536</v>
      </c>
      <c r="BO12" s="253">
        <v>187329</v>
      </c>
      <c r="BP12" s="253">
        <v>538311</v>
      </c>
      <c r="BQ12" s="253">
        <v>69227</v>
      </c>
      <c r="BR12" s="253">
        <v>26454</v>
      </c>
      <c r="BS12" s="253">
        <v>1225613</v>
      </c>
      <c r="BT12" s="253">
        <v>1123116</v>
      </c>
      <c r="BU12" s="253">
        <v>78960</v>
      </c>
      <c r="BV12" s="253">
        <v>23536</v>
      </c>
      <c r="BW12" s="253">
        <v>444959</v>
      </c>
      <c r="BX12" s="253">
        <v>1246595</v>
      </c>
      <c r="BY12" s="253">
        <v>223101</v>
      </c>
      <c r="BZ12" s="253">
        <v>186776</v>
      </c>
      <c r="CA12" s="253">
        <v>36325</v>
      </c>
      <c r="CB12" s="253">
        <v>47892</v>
      </c>
      <c r="CC12" s="253">
        <v>100816</v>
      </c>
      <c r="CD12" s="253">
        <v>45472</v>
      </c>
      <c r="CE12" s="253">
        <v>22379</v>
      </c>
      <c r="CF12" s="253">
        <v>32965</v>
      </c>
      <c r="CG12" s="253">
        <v>100294</v>
      </c>
      <c r="CH12" s="253">
        <v>48083</v>
      </c>
      <c r="CI12" s="253">
        <v>52211</v>
      </c>
      <c r="CJ12" s="253">
        <v>225695</v>
      </c>
      <c r="CK12" s="253">
        <v>109317</v>
      </c>
      <c r="CL12" s="253">
        <v>116377</v>
      </c>
      <c r="CM12" s="253">
        <v>78543</v>
      </c>
      <c r="CN12" s="253">
        <v>50968</v>
      </c>
      <c r="CO12" s="253">
        <v>27312</v>
      </c>
      <c r="CP12" s="254">
        <v>264</v>
      </c>
      <c r="CQ12" s="219"/>
      <c r="CR12" s="219"/>
      <c r="CS12" s="219"/>
      <c r="CT12" s="219"/>
      <c r="CU12" s="219"/>
    </row>
    <row r="13" spans="1:99" ht="11.25" customHeight="1">
      <c r="A13" s="252" t="s">
        <v>324</v>
      </c>
      <c r="B13" s="253">
        <v>10391553</v>
      </c>
      <c r="C13" s="253">
        <v>513386</v>
      </c>
      <c r="D13" s="253">
        <v>414321</v>
      </c>
      <c r="E13" s="253">
        <v>15702</v>
      </c>
      <c r="F13" s="253">
        <v>83362</v>
      </c>
      <c r="G13" s="253">
        <v>237230</v>
      </c>
      <c r="H13" s="253">
        <v>3962</v>
      </c>
      <c r="I13" s="253">
        <v>273570</v>
      </c>
      <c r="J13" s="253">
        <v>85360</v>
      </c>
      <c r="K13" s="253">
        <v>125157</v>
      </c>
      <c r="L13" s="253">
        <v>63053</v>
      </c>
      <c r="M13" s="253">
        <v>2675313</v>
      </c>
      <c r="N13" s="253">
        <v>284176</v>
      </c>
      <c r="O13" s="253">
        <v>35666</v>
      </c>
      <c r="P13" s="253">
        <v>62528</v>
      </c>
      <c r="Q13" s="253">
        <v>6339</v>
      </c>
      <c r="R13" s="255">
        <v>15650</v>
      </c>
      <c r="S13" s="253">
        <v>53898</v>
      </c>
      <c r="T13" s="253">
        <v>28219</v>
      </c>
      <c r="U13" s="253">
        <v>6449</v>
      </c>
      <c r="V13" s="253">
        <v>27979</v>
      </c>
      <c r="W13" s="253">
        <v>267727</v>
      </c>
      <c r="X13" s="253">
        <v>183916</v>
      </c>
      <c r="Y13" s="253">
        <v>42434</v>
      </c>
      <c r="Z13" s="253">
        <v>184097</v>
      </c>
      <c r="AA13" s="253">
        <v>292560</v>
      </c>
      <c r="AB13" s="253">
        <v>341407</v>
      </c>
      <c r="AC13" s="253">
        <v>258011</v>
      </c>
      <c r="AD13" s="253">
        <v>212809</v>
      </c>
      <c r="AE13" s="253">
        <v>154303</v>
      </c>
      <c r="AF13" s="253">
        <v>23599</v>
      </c>
      <c r="AG13" s="253">
        <v>193545</v>
      </c>
      <c r="AH13" s="253">
        <v>1468969</v>
      </c>
      <c r="AI13" s="253">
        <v>919624</v>
      </c>
      <c r="AJ13" s="253">
        <v>549240</v>
      </c>
      <c r="AK13" s="255">
        <v>105</v>
      </c>
      <c r="AL13" s="253">
        <v>1166350</v>
      </c>
      <c r="AM13" s="253">
        <v>49120</v>
      </c>
      <c r="AN13" s="253">
        <v>6703</v>
      </c>
      <c r="AO13" s="255">
        <v>1772</v>
      </c>
      <c r="AP13" s="253">
        <v>50383</v>
      </c>
      <c r="AQ13" s="253">
        <v>32436</v>
      </c>
      <c r="AR13" s="253">
        <v>31375</v>
      </c>
      <c r="AS13" s="253">
        <v>84320</v>
      </c>
      <c r="AT13" s="253">
        <v>5053</v>
      </c>
      <c r="AU13" s="253" t="s">
        <v>318</v>
      </c>
      <c r="AV13" s="253" t="s">
        <v>318</v>
      </c>
      <c r="AW13" s="253">
        <v>18754</v>
      </c>
      <c r="AX13" s="253">
        <v>857273</v>
      </c>
      <c r="AY13" s="253">
        <v>115150</v>
      </c>
      <c r="AZ13" s="253">
        <v>21113</v>
      </c>
      <c r="BA13" s="253">
        <v>34196</v>
      </c>
      <c r="BB13" s="253" t="s">
        <v>318</v>
      </c>
      <c r="BC13" s="253" t="s">
        <v>318</v>
      </c>
      <c r="BD13" s="253">
        <v>36820</v>
      </c>
      <c r="BE13" s="253">
        <v>21917</v>
      </c>
      <c r="BF13" s="253">
        <v>460702</v>
      </c>
      <c r="BG13" s="253">
        <v>272503</v>
      </c>
      <c r="BH13" s="253">
        <v>105150</v>
      </c>
      <c r="BI13" s="253">
        <v>8748</v>
      </c>
      <c r="BJ13" s="253">
        <v>70241</v>
      </c>
      <c r="BK13" s="255">
        <v>269</v>
      </c>
      <c r="BL13" s="255">
        <v>3790</v>
      </c>
      <c r="BM13" s="253">
        <v>803701</v>
      </c>
      <c r="BN13" s="253">
        <v>4029</v>
      </c>
      <c r="BO13" s="253">
        <v>11054</v>
      </c>
      <c r="BP13" s="253">
        <v>706948</v>
      </c>
      <c r="BQ13" s="253">
        <v>35700</v>
      </c>
      <c r="BR13" s="253">
        <v>45971</v>
      </c>
      <c r="BS13" s="253">
        <v>502626</v>
      </c>
      <c r="BT13" s="253">
        <v>493005</v>
      </c>
      <c r="BU13" s="253">
        <v>9221</v>
      </c>
      <c r="BV13" s="255">
        <v>401</v>
      </c>
      <c r="BW13" s="253">
        <v>263768</v>
      </c>
      <c r="BX13" s="253">
        <v>1671724</v>
      </c>
      <c r="BY13" s="253">
        <v>84127</v>
      </c>
      <c r="BZ13" s="253">
        <v>63614</v>
      </c>
      <c r="CA13" s="253">
        <v>20514</v>
      </c>
      <c r="CB13" s="253">
        <v>6941</v>
      </c>
      <c r="CC13" s="253">
        <v>30121</v>
      </c>
      <c r="CD13" s="253">
        <v>11018</v>
      </c>
      <c r="CE13" s="253">
        <v>12771</v>
      </c>
      <c r="CF13" s="253">
        <v>6332</v>
      </c>
      <c r="CG13" s="253">
        <v>29802</v>
      </c>
      <c r="CH13" s="253">
        <v>13466</v>
      </c>
      <c r="CI13" s="253">
        <v>16335</v>
      </c>
      <c r="CJ13" s="253">
        <v>51734</v>
      </c>
      <c r="CK13" s="253">
        <v>35199</v>
      </c>
      <c r="CL13" s="253">
        <v>16534</v>
      </c>
      <c r="CM13" s="253">
        <v>32377</v>
      </c>
      <c r="CN13" s="253" t="s">
        <v>318</v>
      </c>
      <c r="CO13" s="253">
        <v>17621</v>
      </c>
      <c r="CP13" s="256" t="s">
        <v>318</v>
      </c>
      <c r="CQ13" s="219"/>
      <c r="CR13" s="219"/>
      <c r="CS13" s="219"/>
      <c r="CT13" s="219"/>
      <c r="CU13" s="219"/>
    </row>
    <row r="14" spans="1:99" ht="11.25" customHeight="1">
      <c r="A14" s="252" t="s">
        <v>323</v>
      </c>
      <c r="B14" s="253">
        <v>2719808</v>
      </c>
      <c r="C14" s="253">
        <v>550321</v>
      </c>
      <c r="D14" s="253">
        <v>538099</v>
      </c>
      <c r="E14" s="255">
        <v>3524</v>
      </c>
      <c r="F14" s="255">
        <v>8697</v>
      </c>
      <c r="G14" s="253">
        <v>543888</v>
      </c>
      <c r="H14" s="255">
        <v>25465</v>
      </c>
      <c r="I14" s="253">
        <v>55116</v>
      </c>
      <c r="J14" s="253">
        <v>14026</v>
      </c>
      <c r="K14" s="253">
        <v>37946</v>
      </c>
      <c r="L14" s="253">
        <v>3144</v>
      </c>
      <c r="M14" s="253">
        <v>354529</v>
      </c>
      <c r="N14" s="253">
        <v>8272</v>
      </c>
      <c r="O14" s="255">
        <v>327</v>
      </c>
      <c r="P14" s="255">
        <v>316</v>
      </c>
      <c r="Q14" s="255">
        <v>23731</v>
      </c>
      <c r="R14" s="253" t="s">
        <v>318</v>
      </c>
      <c r="S14" s="253">
        <v>16053</v>
      </c>
      <c r="T14" s="255">
        <v>482</v>
      </c>
      <c r="U14" s="253" t="s">
        <v>318</v>
      </c>
      <c r="V14" s="255">
        <v>3906</v>
      </c>
      <c r="W14" s="253">
        <v>131259</v>
      </c>
      <c r="X14" s="253">
        <v>1463</v>
      </c>
      <c r="Y14" s="253">
        <v>4726</v>
      </c>
      <c r="Z14" s="253">
        <v>26837</v>
      </c>
      <c r="AA14" s="253">
        <v>11598</v>
      </c>
      <c r="AB14" s="253">
        <v>3232</v>
      </c>
      <c r="AC14" s="253">
        <v>39396</v>
      </c>
      <c r="AD14" s="253">
        <v>30580</v>
      </c>
      <c r="AE14" s="253">
        <v>35171</v>
      </c>
      <c r="AF14" s="253" t="s">
        <v>318</v>
      </c>
      <c r="AG14" s="253">
        <v>11042</v>
      </c>
      <c r="AH14" s="253">
        <v>90897</v>
      </c>
      <c r="AI14" s="253">
        <v>22266</v>
      </c>
      <c r="AJ14" s="257">
        <f>AH14-AI14-AK14</f>
        <v>68631</v>
      </c>
      <c r="AK14" s="257">
        <v>0</v>
      </c>
      <c r="AL14" s="253">
        <v>9943</v>
      </c>
      <c r="AM14" s="253">
        <v>6019</v>
      </c>
      <c r="AN14" s="258">
        <v>0</v>
      </c>
      <c r="AO14" s="248">
        <v>0</v>
      </c>
      <c r="AP14" s="255">
        <v>640</v>
      </c>
      <c r="AQ14" s="255">
        <v>1021</v>
      </c>
      <c r="AR14" s="248">
        <v>0</v>
      </c>
      <c r="AS14" s="255">
        <v>1984</v>
      </c>
      <c r="AT14" s="255">
        <v>79</v>
      </c>
      <c r="AU14" s="253" t="s">
        <v>318</v>
      </c>
      <c r="AV14" s="253" t="s">
        <v>318</v>
      </c>
      <c r="AW14" s="253" t="s">
        <v>318</v>
      </c>
      <c r="AX14" s="253">
        <v>32</v>
      </c>
      <c r="AY14" s="253">
        <v>16101</v>
      </c>
      <c r="AZ14" s="253" t="s">
        <v>318</v>
      </c>
      <c r="BA14" s="255">
        <v>3246</v>
      </c>
      <c r="BB14" s="253" t="s">
        <v>318</v>
      </c>
      <c r="BC14" s="253">
        <v>0</v>
      </c>
      <c r="BD14" s="253">
        <v>4805</v>
      </c>
      <c r="BE14" s="255">
        <v>31</v>
      </c>
      <c r="BF14" s="253">
        <v>5927</v>
      </c>
      <c r="BG14" s="253">
        <v>2259</v>
      </c>
      <c r="BH14" s="253" t="s">
        <v>318</v>
      </c>
      <c r="BI14" s="253" t="s">
        <v>318</v>
      </c>
      <c r="BJ14" s="253" t="s">
        <v>318</v>
      </c>
      <c r="BK14" s="253">
        <v>0</v>
      </c>
      <c r="BL14" s="253" t="s">
        <v>318</v>
      </c>
      <c r="BM14" s="253">
        <v>86076</v>
      </c>
      <c r="BN14" s="253">
        <v>4321</v>
      </c>
      <c r="BO14" s="255">
        <v>48</v>
      </c>
      <c r="BP14" s="253">
        <v>72165</v>
      </c>
      <c r="BQ14" s="255">
        <v>813</v>
      </c>
      <c r="BR14" s="255">
        <v>8729</v>
      </c>
      <c r="BS14" s="253">
        <v>254693</v>
      </c>
      <c r="BT14" s="253">
        <v>193763</v>
      </c>
      <c r="BU14" s="253" t="s">
        <v>318</v>
      </c>
      <c r="BV14" s="253" t="s">
        <v>318</v>
      </c>
      <c r="BW14" s="253">
        <v>187947</v>
      </c>
      <c r="BX14" s="253">
        <v>106249</v>
      </c>
      <c r="BY14" s="253">
        <v>2730</v>
      </c>
      <c r="BZ14" s="253">
        <v>1227</v>
      </c>
      <c r="CA14" s="255">
        <v>1503</v>
      </c>
      <c r="CB14" s="255">
        <v>7628</v>
      </c>
      <c r="CC14" s="253">
        <v>298</v>
      </c>
      <c r="CD14" s="255">
        <v>-7</v>
      </c>
      <c r="CE14" s="253">
        <v>0</v>
      </c>
      <c r="CF14" s="255">
        <v>305</v>
      </c>
      <c r="CG14" s="253">
        <v>179357</v>
      </c>
      <c r="CH14" s="253">
        <v>155873</v>
      </c>
      <c r="CI14" s="255">
        <v>23485</v>
      </c>
      <c r="CJ14" s="253">
        <v>225207</v>
      </c>
      <c r="CK14" s="253">
        <v>223</v>
      </c>
      <c r="CL14" s="255">
        <v>224984</v>
      </c>
      <c r="CM14" s="255">
        <v>17437</v>
      </c>
      <c r="CN14" s="253" t="s">
        <v>318</v>
      </c>
      <c r="CO14" s="255">
        <v>11112</v>
      </c>
      <c r="CP14" s="256" t="s">
        <v>318</v>
      </c>
      <c r="CQ14" s="219"/>
      <c r="CR14" s="219"/>
      <c r="CS14" s="219"/>
      <c r="CT14" s="219"/>
      <c r="CU14" s="219"/>
    </row>
    <row r="15" spans="1:99" ht="11.25" customHeight="1">
      <c r="A15" s="252" t="s">
        <v>322</v>
      </c>
      <c r="B15" s="253">
        <v>1039179</v>
      </c>
      <c r="C15" s="253">
        <v>-95900</v>
      </c>
      <c r="D15" s="253">
        <v>4076</v>
      </c>
      <c r="E15" s="253">
        <v>-100370</v>
      </c>
      <c r="F15" s="253">
        <v>394</v>
      </c>
      <c r="G15" s="253">
        <v>22951</v>
      </c>
      <c r="H15" s="255">
        <v>58</v>
      </c>
      <c r="I15" s="253">
        <v>34539</v>
      </c>
      <c r="J15" s="253">
        <v>14571</v>
      </c>
      <c r="K15" s="253">
        <v>22640</v>
      </c>
      <c r="L15" s="253">
        <v>-2673</v>
      </c>
      <c r="M15" s="253">
        <v>37208</v>
      </c>
      <c r="N15" s="253">
        <v>11165</v>
      </c>
      <c r="O15" s="253">
        <v>8011</v>
      </c>
      <c r="P15" s="255">
        <v>101</v>
      </c>
      <c r="Q15" s="255">
        <v>1142</v>
      </c>
      <c r="R15" s="253" t="s">
        <v>318</v>
      </c>
      <c r="S15" s="253">
        <v>-2295</v>
      </c>
      <c r="T15" s="253">
        <v>197</v>
      </c>
      <c r="U15" s="253" t="s">
        <v>318</v>
      </c>
      <c r="V15" s="253">
        <v>5127</v>
      </c>
      <c r="W15" s="253">
        <v>5934</v>
      </c>
      <c r="X15" s="253">
        <v>3599</v>
      </c>
      <c r="Y15" s="253">
        <v>356</v>
      </c>
      <c r="Z15" s="253">
        <v>11366</v>
      </c>
      <c r="AA15" s="253">
        <v>-1614</v>
      </c>
      <c r="AB15" s="253">
        <v>-1070</v>
      </c>
      <c r="AC15" s="253">
        <v>-4182</v>
      </c>
      <c r="AD15" s="253">
        <v>3141</v>
      </c>
      <c r="AE15" s="253">
        <v>-7792</v>
      </c>
      <c r="AF15" s="253">
        <v>2034</v>
      </c>
      <c r="AG15" s="253">
        <v>1174</v>
      </c>
      <c r="AH15" s="253">
        <v>32165</v>
      </c>
      <c r="AI15" s="253">
        <v>24159</v>
      </c>
      <c r="AJ15" s="257">
        <f>AH15-AI15-AK15</f>
        <v>8006</v>
      </c>
      <c r="AK15" s="257">
        <v>0</v>
      </c>
      <c r="AL15" s="253">
        <v>26645</v>
      </c>
      <c r="AM15" s="253">
        <v>19555</v>
      </c>
      <c r="AN15" s="258">
        <f>AN11-AN12-AN13-AN14-AN16</f>
        <v>-452</v>
      </c>
      <c r="AO15" s="255">
        <v>2500</v>
      </c>
      <c r="AP15" s="253">
        <v>8080</v>
      </c>
      <c r="AQ15" s="253">
        <v>4111</v>
      </c>
      <c r="AR15" s="258">
        <f>AR11-AR12-AR13-AR14-AR16</f>
        <v>4965</v>
      </c>
      <c r="AS15" s="253">
        <v>858</v>
      </c>
      <c r="AT15" s="253">
        <v>-326</v>
      </c>
      <c r="AU15" s="255">
        <v>170</v>
      </c>
      <c r="AV15" s="253" t="s">
        <v>318</v>
      </c>
      <c r="AW15" s="253" t="s">
        <v>318</v>
      </c>
      <c r="AX15" s="253">
        <v>-11997</v>
      </c>
      <c r="AY15" s="253">
        <v>-2142</v>
      </c>
      <c r="AZ15" s="253">
        <v>-864</v>
      </c>
      <c r="BA15" s="253">
        <v>1009</v>
      </c>
      <c r="BB15" s="255">
        <v>-49</v>
      </c>
      <c r="BC15" s="253">
        <v>0</v>
      </c>
      <c r="BD15" s="253">
        <v>3421</v>
      </c>
      <c r="BE15" s="253">
        <v>-5659</v>
      </c>
      <c r="BF15" s="253">
        <v>57373</v>
      </c>
      <c r="BG15" s="253">
        <v>32080</v>
      </c>
      <c r="BH15" s="253" t="s">
        <v>318</v>
      </c>
      <c r="BI15" s="253" t="s">
        <v>318</v>
      </c>
      <c r="BJ15" s="253" t="s">
        <v>318</v>
      </c>
      <c r="BK15" s="255">
        <v>-60</v>
      </c>
      <c r="BL15" s="253" t="s">
        <v>318</v>
      </c>
      <c r="BM15" s="253">
        <v>4816</v>
      </c>
      <c r="BN15" s="253">
        <v>172</v>
      </c>
      <c r="BO15" s="253">
        <v>27705</v>
      </c>
      <c r="BP15" s="253">
        <v>26679</v>
      </c>
      <c r="BQ15" s="253">
        <v>4024</v>
      </c>
      <c r="BR15" s="253">
        <v>-53763</v>
      </c>
      <c r="BS15" s="253">
        <v>84739</v>
      </c>
      <c r="BT15" s="253">
        <v>83841</v>
      </c>
      <c r="BU15" s="253" t="s">
        <v>318</v>
      </c>
      <c r="BV15" s="253" t="s">
        <v>318</v>
      </c>
      <c r="BW15" s="253">
        <v>-103863</v>
      </c>
      <c r="BX15" s="253">
        <v>742317</v>
      </c>
      <c r="BY15" s="253">
        <v>-516</v>
      </c>
      <c r="BZ15" s="253">
        <v>-357</v>
      </c>
      <c r="CA15" s="253">
        <v>-158</v>
      </c>
      <c r="CB15" s="255">
        <v>8252</v>
      </c>
      <c r="CC15" s="253">
        <v>4131</v>
      </c>
      <c r="CD15" s="253">
        <v>3663</v>
      </c>
      <c r="CE15" s="255">
        <v>360</v>
      </c>
      <c r="CF15" s="253">
        <v>108</v>
      </c>
      <c r="CG15" s="253">
        <v>4629</v>
      </c>
      <c r="CH15" s="253">
        <v>4639</v>
      </c>
      <c r="CI15" s="255">
        <v>-11</v>
      </c>
      <c r="CJ15" s="253">
        <v>185395</v>
      </c>
      <c r="CK15" s="253">
        <v>177064</v>
      </c>
      <c r="CL15" s="253">
        <v>8331</v>
      </c>
      <c r="CM15" s="253">
        <v>-3618</v>
      </c>
      <c r="CN15" s="253">
        <v>-1980</v>
      </c>
      <c r="CO15" s="253" t="s">
        <v>318</v>
      </c>
      <c r="CP15" s="256" t="s">
        <v>318</v>
      </c>
      <c r="CQ15" s="219"/>
      <c r="CR15" s="219"/>
      <c r="CS15" s="219"/>
      <c r="CT15" s="219"/>
      <c r="CU15" s="219"/>
    </row>
    <row r="16" spans="1:99" ht="11.25" customHeight="1">
      <c r="A16" s="259" t="s">
        <v>321</v>
      </c>
      <c r="B16" s="253">
        <v>52124609</v>
      </c>
      <c r="C16" s="253">
        <v>691570</v>
      </c>
      <c r="D16" s="253">
        <v>333431</v>
      </c>
      <c r="E16" s="253">
        <v>53172</v>
      </c>
      <c r="F16" s="253">
        <v>304968</v>
      </c>
      <c r="G16" s="253">
        <v>618815</v>
      </c>
      <c r="H16" s="253">
        <v>169062</v>
      </c>
      <c r="I16" s="253">
        <v>1244708</v>
      </c>
      <c r="J16" s="253">
        <v>608210</v>
      </c>
      <c r="K16" s="253">
        <v>457564</v>
      </c>
      <c r="L16" s="253">
        <v>178935</v>
      </c>
      <c r="M16" s="253">
        <v>4689461</v>
      </c>
      <c r="N16" s="253">
        <v>266542</v>
      </c>
      <c r="O16" s="253">
        <v>135059</v>
      </c>
      <c r="P16" s="253">
        <v>3495</v>
      </c>
      <c r="Q16" s="253">
        <v>25013</v>
      </c>
      <c r="R16" s="255">
        <v>5330</v>
      </c>
      <c r="S16" s="253">
        <v>86610</v>
      </c>
      <c r="T16" s="253">
        <v>364122</v>
      </c>
      <c r="U16" s="253">
        <v>9869</v>
      </c>
      <c r="V16" s="253">
        <v>70201</v>
      </c>
      <c r="W16" s="253">
        <v>760714</v>
      </c>
      <c r="X16" s="253">
        <v>426928</v>
      </c>
      <c r="Y16" s="253">
        <v>5982</v>
      </c>
      <c r="Z16" s="253">
        <v>17677</v>
      </c>
      <c r="AA16" s="253">
        <v>442392</v>
      </c>
      <c r="AB16" s="253">
        <v>259993</v>
      </c>
      <c r="AC16" s="253">
        <v>51056</v>
      </c>
      <c r="AD16" s="253">
        <v>79431</v>
      </c>
      <c r="AE16" s="253">
        <v>470779</v>
      </c>
      <c r="AF16" s="253">
        <v>14785</v>
      </c>
      <c r="AG16" s="253">
        <v>1193483</v>
      </c>
      <c r="AH16" s="253">
        <v>2935289</v>
      </c>
      <c r="AI16" s="253">
        <v>1779754</v>
      </c>
      <c r="AJ16" s="253">
        <v>1159553</v>
      </c>
      <c r="AK16" s="255">
        <v>-4018</v>
      </c>
      <c r="AL16" s="253">
        <v>3158472</v>
      </c>
      <c r="AM16" s="253">
        <v>857093</v>
      </c>
      <c r="AN16" s="253">
        <v>256031</v>
      </c>
      <c r="AO16" s="258">
        <f>AO11-AO12-AO13-AO14-AO15</f>
        <v>2330</v>
      </c>
      <c r="AP16" s="253">
        <v>66092</v>
      </c>
      <c r="AQ16" s="253">
        <v>104913</v>
      </c>
      <c r="AR16" s="253">
        <v>142428</v>
      </c>
      <c r="AS16" s="253">
        <v>571682</v>
      </c>
      <c r="AT16" s="253">
        <v>278243</v>
      </c>
      <c r="AU16" s="253">
        <v>7821</v>
      </c>
      <c r="AV16" s="253" t="s">
        <v>318</v>
      </c>
      <c r="AW16" s="253">
        <v>543798</v>
      </c>
      <c r="AX16" s="253">
        <v>319126</v>
      </c>
      <c r="AY16" s="253">
        <v>1169207</v>
      </c>
      <c r="AZ16" s="253">
        <v>52344</v>
      </c>
      <c r="BA16" s="253">
        <v>338698</v>
      </c>
      <c r="BB16" s="253" t="s">
        <v>318</v>
      </c>
      <c r="BC16" s="253" t="s">
        <v>318</v>
      </c>
      <c r="BD16" s="253">
        <v>7851</v>
      </c>
      <c r="BE16" s="253">
        <v>783361</v>
      </c>
      <c r="BF16" s="253">
        <v>2639073</v>
      </c>
      <c r="BG16" s="253">
        <v>508896</v>
      </c>
      <c r="BH16" s="253">
        <v>893208</v>
      </c>
      <c r="BI16" s="253">
        <v>196750</v>
      </c>
      <c r="BJ16" s="253">
        <v>295984</v>
      </c>
      <c r="BK16" s="255">
        <v>719339</v>
      </c>
      <c r="BL16" s="255">
        <v>24896</v>
      </c>
      <c r="BM16" s="253">
        <v>5104315</v>
      </c>
      <c r="BN16" s="253">
        <v>33973</v>
      </c>
      <c r="BO16" s="253">
        <v>952325</v>
      </c>
      <c r="BP16" s="253">
        <v>2174413</v>
      </c>
      <c r="BQ16" s="253">
        <v>1637269</v>
      </c>
      <c r="BR16" s="253">
        <v>306335</v>
      </c>
      <c r="BS16" s="253">
        <v>2675279</v>
      </c>
      <c r="BT16" s="253">
        <v>2371387</v>
      </c>
      <c r="BU16" s="253">
        <v>301832</v>
      </c>
      <c r="BV16" s="255">
        <v>2060</v>
      </c>
      <c r="BW16" s="253">
        <v>6701955</v>
      </c>
      <c r="BX16" s="253">
        <v>12253455</v>
      </c>
      <c r="BY16" s="253">
        <v>1191394</v>
      </c>
      <c r="BZ16" s="253">
        <v>823872</v>
      </c>
      <c r="CA16" s="253">
        <v>367522</v>
      </c>
      <c r="CB16" s="253">
        <v>9835</v>
      </c>
      <c r="CC16" s="253">
        <v>2486102</v>
      </c>
      <c r="CD16" s="253">
        <v>1338683</v>
      </c>
      <c r="CE16" s="253">
        <v>983692</v>
      </c>
      <c r="CF16" s="253">
        <v>163727</v>
      </c>
      <c r="CG16" s="253">
        <v>3255669</v>
      </c>
      <c r="CH16" s="253">
        <v>3115528</v>
      </c>
      <c r="CI16" s="253">
        <v>140141</v>
      </c>
      <c r="CJ16" s="253">
        <v>823113</v>
      </c>
      <c r="CK16" s="253">
        <v>140966</v>
      </c>
      <c r="CL16" s="253">
        <v>682147</v>
      </c>
      <c r="CM16" s="253">
        <v>307834</v>
      </c>
      <c r="CN16" s="253">
        <v>253496</v>
      </c>
      <c r="CO16" s="253" t="s">
        <v>318</v>
      </c>
      <c r="CP16" s="256" t="s">
        <v>318</v>
      </c>
      <c r="CQ16" s="219"/>
      <c r="CR16" s="219"/>
      <c r="CS16" s="219"/>
      <c r="CT16" s="219"/>
      <c r="CU16" s="219"/>
    </row>
    <row r="17" spans="1:99" s="243" customFormat="1" ht="11.25" customHeight="1">
      <c r="A17" s="244" t="s">
        <v>320</v>
      </c>
      <c r="B17" s="245">
        <v>10109908</v>
      </c>
      <c r="C17" s="245">
        <v>325602</v>
      </c>
      <c r="D17" s="245">
        <v>305632</v>
      </c>
      <c r="E17" s="245">
        <v>1661</v>
      </c>
      <c r="F17" s="245">
        <v>18309</v>
      </c>
      <c r="G17" s="245">
        <v>47027</v>
      </c>
      <c r="H17" s="248">
        <f>(H19-H11-H10)/2</f>
        <v>2077</v>
      </c>
      <c r="I17" s="245">
        <v>163372</v>
      </c>
      <c r="J17" s="245">
        <v>18074</v>
      </c>
      <c r="K17" s="245">
        <v>90149</v>
      </c>
      <c r="L17" s="245">
        <v>55149</v>
      </c>
      <c r="M17" s="245">
        <v>272614</v>
      </c>
      <c r="N17" s="245">
        <v>37677</v>
      </c>
      <c r="O17" s="245">
        <v>5596</v>
      </c>
      <c r="P17" s="248">
        <v>0</v>
      </c>
      <c r="Q17" s="248">
        <v>0</v>
      </c>
      <c r="R17" s="248">
        <v>0</v>
      </c>
      <c r="S17" s="245">
        <v>16512</v>
      </c>
      <c r="T17" s="245">
        <v>7834</v>
      </c>
      <c r="U17" s="240">
        <v>1281</v>
      </c>
      <c r="V17" s="245">
        <v>3706</v>
      </c>
      <c r="W17" s="245">
        <v>9199</v>
      </c>
      <c r="X17" s="245">
        <v>63106</v>
      </c>
      <c r="Y17" s="245">
        <v>4606</v>
      </c>
      <c r="Z17" s="245">
        <v>3603</v>
      </c>
      <c r="AA17" s="245">
        <v>66419</v>
      </c>
      <c r="AB17" s="245">
        <v>14473</v>
      </c>
      <c r="AC17" s="245">
        <v>19288</v>
      </c>
      <c r="AD17" s="245">
        <v>4923</v>
      </c>
      <c r="AE17" s="245">
        <v>2661</v>
      </c>
      <c r="AF17" s="245">
        <v>3730</v>
      </c>
      <c r="AG17" s="248">
        <f>M17-N17-O17-P17-Q17-R17-S17-T17-U17-V17-W17-X17-Y17-Z17-AA17-AB17-AC17-AD17-AE17-AF17</f>
        <v>8000</v>
      </c>
      <c r="AH17" s="245">
        <v>194522</v>
      </c>
      <c r="AI17" s="248">
        <f>AH17*AI18/$AH18</f>
        <v>163523.33467640789</v>
      </c>
      <c r="AJ17" s="248">
        <f>AI17*AJ18/$AH18</f>
        <v>26058.775481599587</v>
      </c>
      <c r="AK17" s="248">
        <f>AJ17*AK18/$AH18</f>
        <v>0</v>
      </c>
      <c r="AL17" s="245">
        <v>260438</v>
      </c>
      <c r="AM17" s="245">
        <v>50541</v>
      </c>
      <c r="AN17" s="245">
        <v>8800</v>
      </c>
      <c r="AO17" s="248">
        <v>0</v>
      </c>
      <c r="AP17" s="245">
        <v>25501</v>
      </c>
      <c r="AQ17" s="245">
        <v>56027</v>
      </c>
      <c r="AR17" s="245">
        <v>7969</v>
      </c>
      <c r="AS17" s="245">
        <v>80758</v>
      </c>
      <c r="AT17" s="248">
        <f>AT19-AT18-AT11-AT10</f>
        <v>2031</v>
      </c>
      <c r="AU17" s="240">
        <v>4613</v>
      </c>
      <c r="AV17" s="240">
        <v>3196</v>
      </c>
      <c r="AW17" s="245">
        <v>9734</v>
      </c>
      <c r="AX17" s="245">
        <v>5053</v>
      </c>
      <c r="AY17" s="245">
        <v>156366</v>
      </c>
      <c r="AZ17" s="245">
        <v>2160</v>
      </c>
      <c r="BA17" s="245">
        <v>37313</v>
      </c>
      <c r="BB17" s="240">
        <v>1404</v>
      </c>
      <c r="BC17" s="245">
        <v>0</v>
      </c>
      <c r="BD17" s="245">
        <v>87767</v>
      </c>
      <c r="BE17" s="245">
        <v>27722</v>
      </c>
      <c r="BF17" s="245">
        <v>53521</v>
      </c>
      <c r="BG17" s="245">
        <v>3244</v>
      </c>
      <c r="BH17" s="245">
        <v>26323</v>
      </c>
      <c r="BI17" s="245">
        <v>19098</v>
      </c>
      <c r="BJ17" s="245">
        <v>5405</v>
      </c>
      <c r="BK17" s="245" t="s">
        <v>318</v>
      </c>
      <c r="BL17" s="245" t="s">
        <v>318</v>
      </c>
      <c r="BM17" s="245">
        <v>54308</v>
      </c>
      <c r="BN17" s="245">
        <v>8805</v>
      </c>
      <c r="BO17" s="245">
        <v>13841</v>
      </c>
      <c r="BP17" s="245">
        <v>38505</v>
      </c>
      <c r="BQ17" s="245">
        <v>-1274</v>
      </c>
      <c r="BR17" s="245">
        <v>-5569</v>
      </c>
      <c r="BS17" s="245">
        <v>7733219</v>
      </c>
      <c r="BT17" s="245">
        <v>7705019</v>
      </c>
      <c r="BU17" s="245" t="s">
        <v>318</v>
      </c>
      <c r="BV17" s="245" t="s">
        <v>318</v>
      </c>
      <c r="BW17" s="245">
        <v>263087</v>
      </c>
      <c r="BX17" s="245">
        <v>121870</v>
      </c>
      <c r="BY17" s="245">
        <v>34194</v>
      </c>
      <c r="BZ17" s="245">
        <v>24738</v>
      </c>
      <c r="CA17" s="245">
        <v>9456</v>
      </c>
      <c r="CB17" s="248">
        <v>0</v>
      </c>
      <c r="CC17" s="245">
        <v>99703</v>
      </c>
      <c r="CD17" s="245">
        <v>29545</v>
      </c>
      <c r="CE17" s="240">
        <v>1840</v>
      </c>
      <c r="CF17" s="245">
        <v>68318</v>
      </c>
      <c r="CG17" s="245">
        <v>120191</v>
      </c>
      <c r="CH17" s="245">
        <v>36613</v>
      </c>
      <c r="CI17" s="245">
        <v>83578</v>
      </c>
      <c r="CJ17" s="245">
        <v>155688</v>
      </c>
      <c r="CK17" s="245">
        <v>57152</v>
      </c>
      <c r="CL17" s="245">
        <v>98535</v>
      </c>
      <c r="CM17" s="245">
        <v>42459</v>
      </c>
      <c r="CN17" s="245" t="s">
        <v>318</v>
      </c>
      <c r="CO17" s="245" t="s">
        <v>318</v>
      </c>
      <c r="CP17" s="246" t="s">
        <v>318</v>
      </c>
      <c r="CQ17" s="242"/>
      <c r="CR17" s="242"/>
      <c r="CS17" s="242"/>
      <c r="CT17" s="242"/>
      <c r="CU17" s="242"/>
    </row>
    <row r="18" spans="1:99" s="243" customFormat="1" ht="11.25" customHeight="1">
      <c r="A18" s="244" t="s">
        <v>319</v>
      </c>
      <c r="B18" s="245">
        <v>1189751</v>
      </c>
      <c r="C18" s="248">
        <f>F18*(D17+E17+F17)/F17</f>
        <v>16378.799606750777</v>
      </c>
      <c r="D18" s="245" t="s">
        <v>318</v>
      </c>
      <c r="E18" s="245" t="s">
        <v>318</v>
      </c>
      <c r="F18" s="245">
        <v>921</v>
      </c>
      <c r="G18" s="245">
        <v>134528</v>
      </c>
      <c r="H18" s="248">
        <f>(H19-H11-H10)/2</f>
        <v>2077</v>
      </c>
      <c r="I18" s="245">
        <v>146682</v>
      </c>
      <c r="J18" s="245">
        <v>6251</v>
      </c>
      <c r="K18" s="245">
        <v>92846</v>
      </c>
      <c r="L18" s="245">
        <v>47586</v>
      </c>
      <c r="M18" s="245">
        <v>144752</v>
      </c>
      <c r="N18" s="245">
        <v>2345</v>
      </c>
      <c r="O18" s="248">
        <v>0</v>
      </c>
      <c r="P18" s="245" t="s">
        <v>318</v>
      </c>
      <c r="Q18" s="245" t="s">
        <v>318</v>
      </c>
      <c r="R18" s="245">
        <v>0</v>
      </c>
      <c r="S18" s="245">
        <v>6895</v>
      </c>
      <c r="T18" s="240">
        <v>37</v>
      </c>
      <c r="U18" s="240">
        <v>1162</v>
      </c>
      <c r="V18" s="245">
        <v>537</v>
      </c>
      <c r="W18" s="245">
        <v>-1985</v>
      </c>
      <c r="X18" s="240">
        <v>146</v>
      </c>
      <c r="Y18" s="240">
        <v>1627</v>
      </c>
      <c r="Z18" s="245" t="s">
        <v>318</v>
      </c>
      <c r="AA18" s="245">
        <v>46935</v>
      </c>
      <c r="AB18" s="245">
        <v>6180</v>
      </c>
      <c r="AC18" s="240">
        <v>564</v>
      </c>
      <c r="AD18" s="245">
        <v>200</v>
      </c>
      <c r="AE18" s="245">
        <v>66844</v>
      </c>
      <c r="AF18" s="245" t="s">
        <v>318</v>
      </c>
      <c r="AG18" s="245" t="s">
        <v>318</v>
      </c>
      <c r="AH18" s="245">
        <v>127568</v>
      </c>
      <c r="AI18" s="245">
        <v>107239</v>
      </c>
      <c r="AJ18" s="245">
        <v>20329</v>
      </c>
      <c r="AK18" s="245">
        <v>0</v>
      </c>
      <c r="AL18" s="245">
        <v>38244</v>
      </c>
      <c r="AM18" s="248">
        <f>AM17/$AL17*$AL18</f>
        <v>7421.6896305454666</v>
      </c>
      <c r="AN18" s="248">
        <f>AN17/$AL17*$AL18</f>
        <v>1292.2353880770088</v>
      </c>
      <c r="AO18" s="248">
        <v>0</v>
      </c>
      <c r="AP18" s="248">
        <f>AP17/$AL17*$AL18</f>
        <v>3744.6925717445224</v>
      </c>
      <c r="AQ18" s="248">
        <f>AQ17/$AL17*$AL18</f>
        <v>8227.2809190671105</v>
      </c>
      <c r="AR18" s="248">
        <f>AR17/$AL17*$AL18</f>
        <v>1170.2072508620092</v>
      </c>
      <c r="AS18" s="248">
        <f>AS17/$AL17*$AL18</f>
        <v>11858.902894354895</v>
      </c>
      <c r="AT18" s="248">
        <v>0</v>
      </c>
      <c r="AU18" s="245">
        <v>0</v>
      </c>
      <c r="AV18" s="245">
        <v>0</v>
      </c>
      <c r="AW18" s="248">
        <f>AW17/$AL17*$AL18</f>
        <v>1429.3885531297276</v>
      </c>
      <c r="AX18" s="248">
        <f>AL18-SUM(AM18:AW18)</f>
        <v>3099.6027922192588</v>
      </c>
      <c r="AY18" s="245">
        <v>241601</v>
      </c>
      <c r="AZ18" s="245">
        <v>32369</v>
      </c>
      <c r="BA18" s="245">
        <v>174233</v>
      </c>
      <c r="BB18" s="245" t="s">
        <v>318</v>
      </c>
      <c r="BC18" s="245" t="s">
        <v>318</v>
      </c>
      <c r="BD18" s="245">
        <v>23289</v>
      </c>
      <c r="BE18" s="248">
        <f>AY18-AZ18-BA18-BD18</f>
        <v>11710</v>
      </c>
      <c r="BF18" s="245">
        <v>5773</v>
      </c>
      <c r="BG18" s="245">
        <v>938</v>
      </c>
      <c r="BH18" s="245" t="s">
        <v>318</v>
      </c>
      <c r="BI18" s="240">
        <v>2571</v>
      </c>
      <c r="BJ18" s="245">
        <v>1280</v>
      </c>
      <c r="BK18" s="245" t="s">
        <v>318</v>
      </c>
      <c r="BL18" s="245">
        <v>0</v>
      </c>
      <c r="BM18" s="248">
        <f>BN18+BO18+BQ18</f>
        <v>-34292</v>
      </c>
      <c r="BN18" s="245">
        <v>279</v>
      </c>
      <c r="BO18" s="245">
        <v>-31808</v>
      </c>
      <c r="BP18" s="248">
        <v>-1</v>
      </c>
      <c r="BQ18" s="240">
        <v>-2763</v>
      </c>
      <c r="BR18" s="248">
        <v>0</v>
      </c>
      <c r="BS18" s="245">
        <v>210007</v>
      </c>
      <c r="BT18" s="248">
        <f>BS18-BU18-BV18</f>
        <v>63135</v>
      </c>
      <c r="BU18" s="245">
        <v>146872</v>
      </c>
      <c r="BV18" s="248">
        <v>0</v>
      </c>
      <c r="BW18" s="245">
        <v>-21133</v>
      </c>
      <c r="BX18" s="245">
        <v>60639</v>
      </c>
      <c r="BY18" s="245">
        <v>50019</v>
      </c>
      <c r="BZ18" s="248">
        <f>BY18*BZ17/BY17</f>
        <v>36186.758554132306</v>
      </c>
      <c r="CA18" s="245" t="s">
        <v>318</v>
      </c>
      <c r="CB18" s="248">
        <v>0</v>
      </c>
      <c r="CC18" s="245">
        <v>17744</v>
      </c>
      <c r="CD18" s="248">
        <f>CC18*CF17/CC17</f>
        <v>12158.456535911657</v>
      </c>
      <c r="CE18" s="245">
        <v>0</v>
      </c>
      <c r="CF18" s="245" t="s">
        <v>318</v>
      </c>
      <c r="CG18" s="245">
        <v>14642</v>
      </c>
      <c r="CH18" s="245">
        <v>13730</v>
      </c>
      <c r="CI18" s="245">
        <v>912</v>
      </c>
      <c r="CJ18" s="245">
        <v>-5002</v>
      </c>
      <c r="CK18" s="245">
        <v>-3539</v>
      </c>
      <c r="CL18" s="245">
        <v>-1463</v>
      </c>
      <c r="CM18" s="240">
        <v>5206</v>
      </c>
      <c r="CN18" s="245" t="s">
        <v>318</v>
      </c>
      <c r="CO18" s="245" t="s">
        <v>318</v>
      </c>
      <c r="CP18" s="246" t="s">
        <v>318</v>
      </c>
      <c r="CQ18" s="242"/>
      <c r="CR18" s="242"/>
      <c r="CS18" s="242"/>
      <c r="CT18" s="242"/>
      <c r="CU18" s="242"/>
    </row>
    <row r="19" spans="1:99" s="243" customFormat="1" ht="11.25" customHeight="1">
      <c r="A19" s="260" t="s">
        <v>317</v>
      </c>
      <c r="B19" s="261">
        <v>506756993</v>
      </c>
      <c r="C19" s="261">
        <v>9716292</v>
      </c>
      <c r="D19" s="261">
        <v>7279018</v>
      </c>
      <c r="E19" s="261">
        <v>477812</v>
      </c>
      <c r="F19" s="261">
        <v>1959462</v>
      </c>
      <c r="G19" s="261">
        <v>11527328</v>
      </c>
      <c r="H19" s="261">
        <v>707812</v>
      </c>
      <c r="I19" s="261">
        <v>49118324</v>
      </c>
      <c r="J19" s="261">
        <v>13086917</v>
      </c>
      <c r="K19" s="261">
        <v>8131754</v>
      </c>
      <c r="L19" s="261">
        <v>27899653</v>
      </c>
      <c r="M19" s="261">
        <v>69361195</v>
      </c>
      <c r="N19" s="261">
        <v>7570839</v>
      </c>
      <c r="O19" s="261">
        <v>1561797</v>
      </c>
      <c r="P19" s="261">
        <v>831867</v>
      </c>
      <c r="Q19" s="261">
        <v>874581</v>
      </c>
      <c r="R19" s="261">
        <v>179126</v>
      </c>
      <c r="S19" s="261">
        <v>2708882</v>
      </c>
      <c r="T19" s="261">
        <v>1895611</v>
      </c>
      <c r="U19" s="261">
        <v>1961157</v>
      </c>
      <c r="V19" s="261">
        <v>726083</v>
      </c>
      <c r="W19" s="261">
        <v>4954575</v>
      </c>
      <c r="X19" s="261">
        <v>4905059</v>
      </c>
      <c r="Y19" s="261">
        <v>1671535</v>
      </c>
      <c r="Z19" s="261">
        <v>2270363</v>
      </c>
      <c r="AA19" s="261">
        <v>11740963</v>
      </c>
      <c r="AB19" s="261">
        <v>6953423</v>
      </c>
      <c r="AC19" s="261">
        <v>3540718</v>
      </c>
      <c r="AD19" s="261">
        <v>2939889</v>
      </c>
      <c r="AE19" s="261">
        <v>4467040</v>
      </c>
      <c r="AF19" s="261">
        <v>1602432</v>
      </c>
      <c r="AG19" s="261">
        <v>6005253</v>
      </c>
      <c r="AH19" s="261">
        <v>53902993</v>
      </c>
      <c r="AI19" s="261">
        <v>32269131</v>
      </c>
      <c r="AJ19" s="261">
        <v>21079253</v>
      </c>
      <c r="AK19" s="261">
        <v>554608</v>
      </c>
      <c r="AL19" s="261">
        <v>40409854</v>
      </c>
      <c r="AM19" s="261">
        <v>11960291</v>
      </c>
      <c r="AN19" s="261">
        <v>1614167</v>
      </c>
      <c r="AO19" s="261">
        <v>870389</v>
      </c>
      <c r="AP19" s="261">
        <v>4590708</v>
      </c>
      <c r="AQ19" s="261">
        <v>3261539</v>
      </c>
      <c r="AR19" s="261">
        <v>3404122</v>
      </c>
      <c r="AS19" s="261">
        <v>3848507</v>
      </c>
      <c r="AT19" s="261">
        <v>1622727</v>
      </c>
      <c r="AU19" s="261">
        <v>1552534</v>
      </c>
      <c r="AV19" s="261">
        <v>435738</v>
      </c>
      <c r="AW19" s="261">
        <v>2815724</v>
      </c>
      <c r="AX19" s="261">
        <v>4433410</v>
      </c>
      <c r="AY19" s="261">
        <v>12451389</v>
      </c>
      <c r="AZ19" s="261">
        <v>827511</v>
      </c>
      <c r="BA19" s="261">
        <v>6666159</v>
      </c>
      <c r="BB19" s="261">
        <v>797323</v>
      </c>
      <c r="BC19" s="262">
        <v>194276</v>
      </c>
      <c r="BD19" s="261">
        <v>2704142</v>
      </c>
      <c r="BE19" s="261">
        <v>1261977</v>
      </c>
      <c r="BF19" s="261">
        <v>10813505</v>
      </c>
      <c r="BG19" s="261">
        <v>3857145</v>
      </c>
      <c r="BH19" s="261">
        <v>2219488</v>
      </c>
      <c r="BI19" s="261">
        <v>688461</v>
      </c>
      <c r="BJ19" s="261">
        <v>1704357</v>
      </c>
      <c r="BK19" s="261">
        <v>1529288</v>
      </c>
      <c r="BL19" s="261">
        <v>814766</v>
      </c>
      <c r="BM19" s="261">
        <v>30085206</v>
      </c>
      <c r="BN19" s="261">
        <v>1492351</v>
      </c>
      <c r="BO19" s="261">
        <v>4639782</v>
      </c>
      <c r="BP19" s="261">
        <v>13522194</v>
      </c>
      <c r="BQ19" s="261">
        <v>10056576</v>
      </c>
      <c r="BR19" s="261">
        <v>374303</v>
      </c>
      <c r="BS19" s="261">
        <v>27830033</v>
      </c>
      <c r="BT19" s="261">
        <v>23935495</v>
      </c>
      <c r="BU19" s="261">
        <v>3390786</v>
      </c>
      <c r="BV19" s="261">
        <v>503752</v>
      </c>
      <c r="BW19" s="261">
        <v>68214675</v>
      </c>
      <c r="BX19" s="261">
        <v>29519641</v>
      </c>
      <c r="BY19" s="261">
        <v>17704748</v>
      </c>
      <c r="BZ19" s="261">
        <v>15796705</v>
      </c>
      <c r="CA19" s="261">
        <v>1908044</v>
      </c>
      <c r="CB19" s="261">
        <v>1511068</v>
      </c>
      <c r="CC19" s="261">
        <v>40351743</v>
      </c>
      <c r="CD19" s="261">
        <v>33826154</v>
      </c>
      <c r="CE19" s="261">
        <v>4679672</v>
      </c>
      <c r="CF19" s="261">
        <v>1845917</v>
      </c>
      <c r="CG19" s="261">
        <v>9553820</v>
      </c>
      <c r="CH19" s="261">
        <v>7859536</v>
      </c>
      <c r="CI19" s="261">
        <v>1694284</v>
      </c>
      <c r="CJ19" s="261">
        <v>13832197</v>
      </c>
      <c r="CK19" s="261">
        <v>3001419</v>
      </c>
      <c r="CL19" s="261">
        <v>10830778</v>
      </c>
      <c r="CM19" s="261">
        <v>10145170</v>
      </c>
      <c r="CN19" s="261">
        <v>6409027</v>
      </c>
      <c r="CO19" s="261">
        <v>3531514</v>
      </c>
      <c r="CP19" s="263">
        <v>204629</v>
      </c>
      <c r="CQ19" s="242"/>
      <c r="CR19" s="242"/>
      <c r="CS19" s="242"/>
      <c r="CT19" s="242"/>
      <c r="CU19" s="242"/>
    </row>
    <row r="20" spans="1:99" s="264" customFormat="1" ht="11.25" customHeight="1">
      <c r="A20" s="219" t="s">
        <v>316</v>
      </c>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row>
    <row r="21" spans="1:99" s="265" customFormat="1" ht="10">
      <c r="A21" s="265" t="s">
        <v>315</v>
      </c>
    </row>
    <row r="22" spans="1:99" s="265" customFormat="1" ht="10">
      <c r="A22" s="265" t="s">
        <v>314</v>
      </c>
      <c r="AM22" s="265">
        <f>90%*AM10</f>
        <v>9645242.6793325096</v>
      </c>
    </row>
    <row r="23" spans="1:99" s="266" customFormat="1" ht="10">
      <c r="A23" s="266" t="s">
        <v>313</v>
      </c>
    </row>
    <row r="24" spans="1:99" s="266" customFormat="1" ht="10"/>
    <row r="25" spans="1:99">
      <c r="A25" s="203" t="s">
        <v>312</v>
      </c>
      <c r="G25" s="247"/>
      <c r="BM25" s="267">
        <f>1717073-BM11</f>
        <v>-5111692</v>
      </c>
      <c r="BP25" s="267">
        <f>1717073-BP11</f>
        <v>-1801443</v>
      </c>
    </row>
    <row r="26" spans="1:99">
      <c r="A26" s="203" t="s">
        <v>311</v>
      </c>
      <c r="B26" s="267">
        <v>107276400</v>
      </c>
      <c r="C26" s="267">
        <v>4876492</v>
      </c>
      <c r="D26" s="267">
        <v>3438807</v>
      </c>
      <c r="E26" s="267">
        <v>736908</v>
      </c>
      <c r="F26" s="267">
        <v>700778</v>
      </c>
      <c r="G26" s="267">
        <v>3260662</v>
      </c>
      <c r="H26" s="267">
        <v>134586</v>
      </c>
      <c r="I26" s="267">
        <v>10550617</v>
      </c>
      <c r="J26" s="267">
        <v>1619510</v>
      </c>
      <c r="K26" s="267">
        <v>3347025</v>
      </c>
      <c r="L26" s="267">
        <v>5584084</v>
      </c>
      <c r="M26" s="267">
        <v>17035442</v>
      </c>
      <c r="N26" s="267">
        <v>2882372</v>
      </c>
      <c r="O26" s="267">
        <v>674211</v>
      </c>
      <c r="P26" s="267">
        <v>166229</v>
      </c>
      <c r="Q26" s="267">
        <v>56252.580994126387</v>
      </c>
      <c r="R26" s="267">
        <v>49336</v>
      </c>
      <c r="S26" s="267">
        <v>793206</v>
      </c>
      <c r="T26" s="267">
        <v>677243</v>
      </c>
      <c r="U26" s="267">
        <v>888604</v>
      </c>
      <c r="V26" s="267">
        <v>245656</v>
      </c>
      <c r="W26" s="267">
        <v>837590</v>
      </c>
      <c r="X26" s="267">
        <v>1332557</v>
      </c>
      <c r="Y26" s="267">
        <v>962900.41900587385</v>
      </c>
      <c r="Z26" s="267">
        <v>940983</v>
      </c>
      <c r="AA26" s="267">
        <v>2640476</v>
      </c>
      <c r="AB26" s="267">
        <v>1113141</v>
      </c>
      <c r="AC26" s="267">
        <v>454373</v>
      </c>
      <c r="AD26" s="267">
        <v>433951</v>
      </c>
      <c r="AE26" s="267">
        <v>686240</v>
      </c>
      <c r="AF26" s="267">
        <v>321523</v>
      </c>
      <c r="AG26" s="267">
        <v>878598</v>
      </c>
      <c r="AH26" s="267">
        <v>10249674</v>
      </c>
      <c r="AI26" s="267">
        <v>6193596</v>
      </c>
      <c r="AJ26" s="267">
        <v>4038013</v>
      </c>
      <c r="AK26" s="267">
        <v>18067</v>
      </c>
      <c r="AL26" s="267">
        <v>11109636</v>
      </c>
      <c r="AM26" s="267">
        <v>3455929</v>
      </c>
      <c r="AN26" s="267">
        <v>326611</v>
      </c>
      <c r="AO26" s="267">
        <v>137408</v>
      </c>
      <c r="AP26" s="267">
        <v>996470.5346222329</v>
      </c>
      <c r="AQ26" s="267">
        <v>1886804</v>
      </c>
      <c r="AR26" s="267">
        <v>358235</v>
      </c>
      <c r="AS26" s="267">
        <v>2160433</v>
      </c>
      <c r="AT26" s="267">
        <v>301833</v>
      </c>
      <c r="AU26" s="267">
        <v>399808</v>
      </c>
      <c r="AV26" s="267">
        <v>153640</v>
      </c>
      <c r="AW26" s="267">
        <v>338583.46537776716</v>
      </c>
      <c r="AX26" s="267">
        <v>593881</v>
      </c>
      <c r="AY26" s="267">
        <v>11140392</v>
      </c>
      <c r="AZ26" s="267" t="e">
        <v>#VALUE!</v>
      </c>
      <c r="BA26" s="267">
        <v>6778285</v>
      </c>
      <c r="BB26" s="267">
        <v>892290</v>
      </c>
      <c r="BC26" s="267" t="e">
        <v>#VALUE!</v>
      </c>
      <c r="BD26" s="267">
        <v>1121744</v>
      </c>
      <c r="BE26" s="267">
        <v>350206</v>
      </c>
      <c r="BF26" s="267">
        <v>2369777</v>
      </c>
      <c r="BG26" s="267">
        <v>657437</v>
      </c>
      <c r="BH26" s="267">
        <v>672150</v>
      </c>
      <c r="BI26" s="267">
        <v>331979</v>
      </c>
      <c r="BJ26" s="267">
        <v>493952</v>
      </c>
      <c r="BK26" s="267">
        <v>125398</v>
      </c>
      <c r="BL26" s="267">
        <v>88860</v>
      </c>
      <c r="BM26" s="267">
        <v>2434658</v>
      </c>
      <c r="BN26" s="267">
        <v>157258</v>
      </c>
      <c r="BO26" s="267">
        <v>438838</v>
      </c>
      <c r="BP26" s="267">
        <v>935900</v>
      </c>
      <c r="BQ26" s="267">
        <v>900087</v>
      </c>
      <c r="BR26" s="267">
        <v>2575</v>
      </c>
      <c r="BS26" s="267">
        <f>BT26+BU26+BV26</f>
        <v>13483962</v>
      </c>
      <c r="BT26" s="267">
        <v>7510980</v>
      </c>
      <c r="BU26" s="267">
        <v>5958456</v>
      </c>
      <c r="BV26" s="267">
        <v>14526</v>
      </c>
      <c r="BW26" s="267">
        <v>4649623</v>
      </c>
      <c r="BX26" s="267">
        <v>1082458</v>
      </c>
      <c r="BY26" s="267">
        <v>4070427</v>
      </c>
      <c r="BZ26" s="267">
        <v>2975525</v>
      </c>
      <c r="CA26" s="267">
        <v>1094902</v>
      </c>
      <c r="CB26" s="267">
        <v>392595</v>
      </c>
      <c r="CC26" s="267">
        <v>3926360</v>
      </c>
      <c r="CD26" s="267">
        <v>2712697</v>
      </c>
      <c r="CE26" s="267">
        <v>605972</v>
      </c>
      <c r="CF26" s="267" t="e">
        <v>#VALUE!</v>
      </c>
      <c r="CG26" s="267">
        <v>1987539</v>
      </c>
      <c r="CH26" s="267">
        <v>758199</v>
      </c>
      <c r="CI26" s="267">
        <v>1229341</v>
      </c>
      <c r="CJ26" s="267">
        <v>6715539</v>
      </c>
      <c r="CK26" s="267">
        <v>1692305</v>
      </c>
      <c r="CL26" s="267">
        <v>5023233</v>
      </c>
      <c r="CM26" s="267">
        <v>2797319</v>
      </c>
      <c r="CN26" s="267" t="e">
        <v>#VALUE!</v>
      </c>
      <c r="CO26" s="267" t="e">
        <v>#VALUE!</v>
      </c>
      <c r="CP26" s="267" t="e">
        <v>#VALUE!</v>
      </c>
      <c r="CQ26" s="267"/>
    </row>
    <row r="27" spans="1:99">
      <c r="A27" s="203" t="s">
        <v>310</v>
      </c>
      <c r="B27" s="267">
        <v>40249448</v>
      </c>
      <c r="C27" s="267">
        <v>1261371</v>
      </c>
      <c r="D27" s="267">
        <v>999681</v>
      </c>
      <c r="E27" s="267">
        <v>93946</v>
      </c>
      <c r="F27" s="267">
        <v>167744</v>
      </c>
      <c r="G27" s="267">
        <v>596355</v>
      </c>
      <c r="H27" s="267">
        <v>41382</v>
      </c>
      <c r="I27" s="267">
        <v>3373902</v>
      </c>
      <c r="J27" s="267">
        <v>1023995</v>
      </c>
      <c r="K27" s="267">
        <v>811390</v>
      </c>
      <c r="L27" s="267">
        <v>1538517</v>
      </c>
      <c r="M27" s="267">
        <v>4615727</v>
      </c>
      <c r="N27" s="267">
        <v>661735</v>
      </c>
      <c r="O27" s="267">
        <v>155994</v>
      </c>
      <c r="P27" s="267">
        <v>66205</v>
      </c>
      <c r="Q27" s="267">
        <v>131057.96000000002</v>
      </c>
      <c r="R27" s="267">
        <v>20369</v>
      </c>
      <c r="S27" s="267">
        <v>210859</v>
      </c>
      <c r="T27" s="267">
        <v>198980</v>
      </c>
      <c r="U27" s="267">
        <v>144990</v>
      </c>
      <c r="V27" s="267">
        <v>39364</v>
      </c>
      <c r="W27" s="267">
        <v>263539</v>
      </c>
      <c r="X27" s="267">
        <v>360362</v>
      </c>
      <c r="Y27" s="267">
        <v>211991</v>
      </c>
      <c r="Z27" s="267">
        <v>268242</v>
      </c>
      <c r="AA27" s="267">
        <v>589338</v>
      </c>
      <c r="AB27" s="267">
        <v>311243</v>
      </c>
      <c r="AC27" s="267">
        <v>150212</v>
      </c>
      <c r="AD27" s="267">
        <v>146845</v>
      </c>
      <c r="AE27" s="267">
        <v>298607</v>
      </c>
      <c r="AF27" s="267">
        <v>86786.04</v>
      </c>
      <c r="AG27" s="267">
        <v>299008</v>
      </c>
      <c r="AH27" s="267">
        <v>4680914</v>
      </c>
      <c r="AI27" s="267">
        <v>2744773</v>
      </c>
      <c r="AJ27" s="267">
        <v>1930037</v>
      </c>
      <c r="AK27" s="267">
        <v>6104</v>
      </c>
      <c r="AL27" s="267">
        <v>5209809</v>
      </c>
      <c r="AM27" s="267">
        <v>2573205</v>
      </c>
      <c r="AN27" s="267">
        <v>155429</v>
      </c>
      <c r="AO27" s="267">
        <v>85951</v>
      </c>
      <c r="AP27" s="267">
        <v>413274</v>
      </c>
      <c r="AQ27" s="267">
        <v>444489</v>
      </c>
      <c r="AR27" s="267">
        <v>139563</v>
      </c>
      <c r="AS27" s="267">
        <v>611059</v>
      </c>
      <c r="AT27" s="267">
        <v>125985</v>
      </c>
      <c r="AU27" s="267">
        <v>210122</v>
      </c>
      <c r="AV27" s="267">
        <v>39250</v>
      </c>
      <c r="AW27" s="267">
        <v>232481</v>
      </c>
      <c r="AX27" s="267">
        <v>179001</v>
      </c>
      <c r="AY27" s="267">
        <v>1841530</v>
      </c>
      <c r="AZ27" s="267">
        <v>314028</v>
      </c>
      <c r="BA27" s="267">
        <v>930531</v>
      </c>
      <c r="BB27" s="267">
        <v>245786</v>
      </c>
      <c r="BC27" s="267">
        <v>23208</v>
      </c>
      <c r="BD27" s="267">
        <v>238117</v>
      </c>
      <c r="BE27" s="267">
        <v>89860</v>
      </c>
      <c r="BF27" s="267">
        <v>654014</v>
      </c>
      <c r="BG27" s="267">
        <v>275876</v>
      </c>
      <c r="BH27" s="267">
        <v>101440</v>
      </c>
      <c r="BI27" s="267">
        <v>108306</v>
      </c>
      <c r="BJ27" s="267">
        <v>129846</v>
      </c>
      <c r="BK27" s="267">
        <v>22648</v>
      </c>
      <c r="BL27" s="267">
        <v>15898</v>
      </c>
      <c r="BM27" s="267">
        <v>3815747</v>
      </c>
      <c r="BN27" s="267">
        <v>500550</v>
      </c>
      <c r="BO27" s="267">
        <v>1891557</v>
      </c>
      <c r="BP27" s="267">
        <v>991795</v>
      </c>
      <c r="BQ27" s="267">
        <v>423415</v>
      </c>
      <c r="BR27" s="267">
        <v>8431</v>
      </c>
      <c r="BS27" s="267">
        <f>BT27+BU27+BV27</f>
        <v>7857079</v>
      </c>
      <c r="BT27" s="267">
        <v>7136354</v>
      </c>
      <c r="BU27" s="267">
        <v>703744</v>
      </c>
      <c r="BV27" s="267">
        <v>16981</v>
      </c>
      <c r="BW27" s="267">
        <v>1953890</v>
      </c>
      <c r="BX27" s="267">
        <v>2662984</v>
      </c>
      <c r="BY27" s="267">
        <v>1139092</v>
      </c>
      <c r="BZ27" s="267">
        <v>893679</v>
      </c>
      <c r="CA27" s="267">
        <v>245413</v>
      </c>
      <c r="CB27" s="267">
        <v>96891</v>
      </c>
      <c r="CC27" s="267">
        <v>1915602</v>
      </c>
      <c r="CD27" s="267">
        <v>1271315</v>
      </c>
      <c r="CE27" s="267">
        <v>242230</v>
      </c>
      <c r="CF27" s="267">
        <v>402057</v>
      </c>
      <c r="CG27" s="267">
        <v>744036</v>
      </c>
      <c r="CH27" s="267">
        <v>189994</v>
      </c>
      <c r="CI27" s="267">
        <v>554042</v>
      </c>
      <c r="CJ27" s="267">
        <v>2630688</v>
      </c>
      <c r="CK27" s="267">
        <v>1317461</v>
      </c>
      <c r="CL27" s="267">
        <v>1313227</v>
      </c>
      <c r="CM27" s="267">
        <v>1054198</v>
      </c>
      <c r="CN27" s="267">
        <v>656084</v>
      </c>
      <c r="CO27" s="267">
        <v>396514</v>
      </c>
      <c r="CP27" s="267">
        <v>1600</v>
      </c>
    </row>
    <row r="28" spans="1:99">
      <c r="A28" s="203" t="s">
        <v>309</v>
      </c>
      <c r="B28" s="267">
        <v>18083657</v>
      </c>
      <c r="C28" s="267">
        <v>801901</v>
      </c>
      <c r="D28" s="267" t="e">
        <v>#VALUE!</v>
      </c>
      <c r="E28" s="267" t="e">
        <v>#VALUE!</v>
      </c>
      <c r="F28" s="267">
        <v>106735.04123004653</v>
      </c>
      <c r="G28" s="267">
        <v>807180</v>
      </c>
      <c r="H28" s="267">
        <v>13779</v>
      </c>
      <c r="I28" s="267">
        <v>1384279</v>
      </c>
      <c r="J28" s="267">
        <v>292288</v>
      </c>
      <c r="K28" s="267">
        <v>513142.8784095312</v>
      </c>
      <c r="L28" s="267">
        <v>578848.1215904688</v>
      </c>
      <c r="M28" s="267">
        <v>2348110</v>
      </c>
      <c r="N28" s="267">
        <v>518067</v>
      </c>
      <c r="O28" s="267">
        <v>15236</v>
      </c>
      <c r="P28" s="267">
        <v>12862</v>
      </c>
      <c r="Q28" s="267">
        <v>39735.551809932818</v>
      </c>
      <c r="R28" s="267">
        <v>14685.414681202143</v>
      </c>
      <c r="S28" s="267">
        <v>76713</v>
      </c>
      <c r="T28" s="267">
        <v>66457.663423305741</v>
      </c>
      <c r="U28" s="267">
        <v>21102.193668557371</v>
      </c>
      <c r="V28" s="267">
        <v>31384.13807749913</v>
      </c>
      <c r="W28" s="267">
        <v>35536.214842653564</v>
      </c>
      <c r="X28" s="267">
        <v>198282</v>
      </c>
      <c r="Y28" s="267">
        <v>76483.013207228723</v>
      </c>
      <c r="Z28" s="267">
        <v>122838.34019555645</v>
      </c>
      <c r="AA28" s="267">
        <v>408844</v>
      </c>
      <c r="AB28" s="267">
        <v>194158.58824708208</v>
      </c>
      <c r="AC28" s="267">
        <v>56581.038160478434</v>
      </c>
      <c r="AD28" s="267">
        <v>20820.418625659964</v>
      </c>
      <c r="AE28" s="267">
        <v>322520</v>
      </c>
      <c r="AF28" s="267">
        <v>57578.659225456839</v>
      </c>
      <c r="AG28" s="267">
        <v>58224.76583538657</v>
      </c>
      <c r="AH28" s="267">
        <v>1956062</v>
      </c>
      <c r="AI28" s="267">
        <v>1127941.2701103587</v>
      </c>
      <c r="AJ28" s="267">
        <v>823819.24568470882</v>
      </c>
      <c r="AK28" s="267">
        <v>4301.4887663973077</v>
      </c>
      <c r="AL28" s="267">
        <v>559883</v>
      </c>
      <c r="AM28" s="267">
        <v>254042.39356142015</v>
      </c>
      <c r="AN28" s="267">
        <v>21761.71911714715</v>
      </c>
      <c r="AO28" s="267">
        <v>23112.921727562396</v>
      </c>
      <c r="AP28" s="267">
        <v>97365.505655572473</v>
      </c>
      <c r="AQ28" s="267">
        <v>101672.7219343083</v>
      </c>
      <c r="AR28" s="267">
        <v>19877.083911650996</v>
      </c>
      <c r="AS28" s="267">
        <v>49946.994817419101</v>
      </c>
      <c r="AT28" s="267">
        <v>-10414.841932503019</v>
      </c>
      <c r="AU28" s="267">
        <v>-14130.52132537826</v>
      </c>
      <c r="AV28" s="267">
        <v>5395.8670996634073</v>
      </c>
      <c r="AW28" s="267">
        <v>27074.1752754029</v>
      </c>
      <c r="AX28" s="267">
        <v>77923.331316684606</v>
      </c>
      <c r="AY28" s="267">
        <v>1760682</v>
      </c>
      <c r="AZ28" s="267" t="e">
        <v>#VALUE!</v>
      </c>
      <c r="BA28" s="267">
        <v>1091179.8922116105</v>
      </c>
      <c r="BB28" s="267" t="e">
        <v>#VALUE!</v>
      </c>
      <c r="BC28" s="267" t="e">
        <v>#VALUE!</v>
      </c>
      <c r="BD28" s="267">
        <v>185426</v>
      </c>
      <c r="BE28" s="267">
        <v>126993.2719351938</v>
      </c>
      <c r="BF28" s="267">
        <v>106263</v>
      </c>
      <c r="BG28" s="267">
        <v>24933</v>
      </c>
      <c r="BH28" s="267" t="e">
        <v>#VALUE!</v>
      </c>
      <c r="BI28" s="267">
        <v>17557</v>
      </c>
      <c r="BJ28" s="267">
        <v>53747</v>
      </c>
      <c r="BK28" s="267" t="e">
        <v>#VALUE!</v>
      </c>
      <c r="BL28" s="267" t="e">
        <v>#VALUE!</v>
      </c>
      <c r="BM28" s="267">
        <v>2988671.9727012659</v>
      </c>
      <c r="BN28" s="267">
        <v>14073</v>
      </c>
      <c r="BO28" s="267">
        <v>2576384</v>
      </c>
      <c r="BP28" s="267">
        <v>303060.41442990693</v>
      </c>
      <c r="BQ28" s="267">
        <v>95154.55827135891</v>
      </c>
      <c r="BR28" s="267">
        <v>0</v>
      </c>
      <c r="BS28" s="267">
        <v>2875401</v>
      </c>
      <c r="BT28" s="267">
        <v>2574449.1115334122</v>
      </c>
      <c r="BU28" s="267">
        <v>289258.47735275049</v>
      </c>
      <c r="BV28" s="267">
        <v>11693.403540286401</v>
      </c>
      <c r="BW28" s="267">
        <v>630962.02729873417</v>
      </c>
      <c r="BX28" s="267">
        <v>463015</v>
      </c>
      <c r="BY28" s="267">
        <v>336745</v>
      </c>
      <c r="BZ28" s="267">
        <v>247117</v>
      </c>
      <c r="CA28" s="267" t="e">
        <v>#VALUE!</v>
      </c>
      <c r="CB28" s="267">
        <v>893</v>
      </c>
      <c r="CC28" s="267">
        <v>278788</v>
      </c>
      <c r="CD28" s="267" t="e">
        <v>#VALUE!</v>
      </c>
      <c r="CE28" s="267" t="e">
        <v>#VALUE!</v>
      </c>
      <c r="CF28" s="267" t="e">
        <v>#VALUE!</v>
      </c>
      <c r="CG28" s="267">
        <v>222329</v>
      </c>
      <c r="CH28" s="267">
        <v>129235</v>
      </c>
      <c r="CI28" s="267">
        <v>93093</v>
      </c>
      <c r="CJ28" s="267">
        <v>447384</v>
      </c>
      <c r="CK28" s="267">
        <v>206681.02518242589</v>
      </c>
      <c r="CL28" s="267">
        <v>240703.97481757414</v>
      </c>
      <c r="CM28" s="267">
        <v>101329</v>
      </c>
      <c r="CN28" s="267" t="e">
        <v>#VALUE!</v>
      </c>
      <c r="CO28" s="267" t="e">
        <v>#VALUE!</v>
      </c>
      <c r="CP28" s="267" t="e">
        <v>#VALUE!</v>
      </c>
    </row>
    <row r="29" spans="1:99" s="243" customFormat="1">
      <c r="A29" s="243" t="s">
        <v>308</v>
      </c>
      <c r="B29" s="268">
        <f>B10+B27+B26-B25-B28</f>
        <v>550222137</v>
      </c>
      <c r="C29" s="268">
        <f>C10+C27+C26-C25-C28</f>
        <v>12837483.200393248</v>
      </c>
      <c r="D29" s="268" t="e">
        <f>D10+D27+D26-D25-D28</f>
        <v>#VALUE!</v>
      </c>
      <c r="E29" s="268" t="e">
        <f>E10+E27+E26-E25-E28</f>
        <v>#VALUE!</v>
      </c>
      <c r="F29" s="268">
        <f>F10+F27+F26-F25-F28</f>
        <v>2274418.9587699533</v>
      </c>
      <c r="G29" s="268">
        <f>G10+G27+G26-G25-G28</f>
        <v>12714066</v>
      </c>
      <c r="H29" s="268">
        <f>H10+H27+H26-H25-H28</f>
        <v>662787</v>
      </c>
      <c r="I29" s="268">
        <f>I10+I27+I26-I25-I28</f>
        <v>59050157</v>
      </c>
      <c r="J29" s="268">
        <f>J10+J27+J26-J25-J28</f>
        <v>14408200</v>
      </c>
      <c r="K29" s="268">
        <f>K10+K27+K26-K25-K28</f>
        <v>10663255.121590469</v>
      </c>
      <c r="L29" s="268">
        <f>L10+L27+L26-L25-L28</f>
        <v>33978703.878409535</v>
      </c>
      <c r="M29" s="268">
        <f>M10+M27+M26-M25-M28</f>
        <v>79772900</v>
      </c>
      <c r="N29" s="268">
        <f>N10+N27+N26-N25-N28</f>
        <v>9903440</v>
      </c>
      <c r="O29" s="268">
        <f>O10+O27+O26-O25-O28</f>
        <v>2176882</v>
      </c>
      <c r="P29" s="268">
        <f>P10+P27+P26-P25-P28</f>
        <v>977076</v>
      </c>
      <c r="Q29" s="268">
        <f>Q10+Q27+Q26-Q25-Q28</f>
        <v>954339.98918419355</v>
      </c>
      <c r="R29" s="268">
        <f>R10+R27+R26-R25-R28</f>
        <v>206100.58531879785</v>
      </c>
      <c r="S29" s="268">
        <f>S10+S27+S26-S25-S28</f>
        <v>3417543</v>
      </c>
      <c r="T29" s="268">
        <f>T10+T27+T26-T25-T28</f>
        <v>2290312.3365766942</v>
      </c>
      <c r="U29" s="268">
        <f>U10+U27+U26-U25-U28</f>
        <v>2940367.8063314427</v>
      </c>
      <c r="V29" s="268">
        <f>V10+V27+V26-V25-V28</f>
        <v>853271.86192250089</v>
      </c>
      <c r="W29" s="268">
        <f>W10+W27+W26-W25-W28</f>
        <v>4769661.7851573462</v>
      </c>
      <c r="X29" s="268">
        <f>X10+X27+X26-X25-X28</f>
        <v>5696835</v>
      </c>
      <c r="Y29" s="268">
        <f>Y10+Y27+Y26-Y25-Y28</f>
        <v>2683967.4057986448</v>
      </c>
      <c r="Z29" s="268">
        <f>Z10+Z27+Z26-Z25-Z28</f>
        <v>3037718.6598044434</v>
      </c>
      <c r="AA29" s="268">
        <f>AA10+AA27+AA26-AA25-AA28</f>
        <v>13596159</v>
      </c>
      <c r="AB29" s="268">
        <f>AB10+AB27+AB26-AB25-AB28</f>
        <v>7496894.4117529178</v>
      </c>
      <c r="AC29" s="268">
        <f>AC10+AC27+AC26-AC25-AC28</f>
        <v>3694479.9618395218</v>
      </c>
      <c r="AD29" s="268">
        <f>AD10+AD27+AD26-AD25-AD28</f>
        <v>3136991.5813743402</v>
      </c>
      <c r="AE29" s="268">
        <f>AE10+AE27+AE26-AE25-AE28</f>
        <v>4365553</v>
      </c>
      <c r="AF29" s="268">
        <f>AF10+AF27+AF26-AF25-AF28</f>
        <v>1895021.3807745432</v>
      </c>
      <c r="AG29" s="268">
        <f>AG10+AG27+AG26-AG25-AG28</f>
        <v>5680284.2341646133</v>
      </c>
      <c r="AH29" s="268">
        <f>AH10+AH27+AH26-AH25-AH28</f>
        <v>61259519</v>
      </c>
      <c r="AI29" s="268">
        <f>AI10+AI27+AI26-AI25-AI28</f>
        <v>36678552.395213231</v>
      </c>
      <c r="AJ29" s="268">
        <f>AJ10+AJ27+AJ26-AJ25-AJ28</f>
        <v>24009321.97883369</v>
      </c>
      <c r="AK29" s="268">
        <f>AK10+AK27+AK26-AK25-AK28</f>
        <v>571646.62139161024</v>
      </c>
      <c r="AL29" s="268">
        <f>AL10+AL27+AL26-AL25-AL28</f>
        <v>50686072</v>
      </c>
      <c r="AM29" s="268">
        <f>AM10+AM27+AM26-AM25-AM28</f>
        <v>16492027.916808033</v>
      </c>
      <c r="AN29" s="268">
        <f>AN10+AN27+AN26-AN25-AN28</f>
        <v>1784354.0454947758</v>
      </c>
      <c r="AO29" s="268">
        <f>AO10+AO27+AO26-AO25-AO28</f>
        <v>1053811.0782724377</v>
      </c>
      <c r="AP29" s="268">
        <f>AP10+AP27+AP26-AP25-AP28</f>
        <v>5670580.3363949163</v>
      </c>
      <c r="AQ29" s="268">
        <f>AQ10+AQ27+AQ26-AQ25-AQ28</f>
        <v>5191459.9971466241</v>
      </c>
      <c r="AR29" s="268">
        <f>AR10+AR27+AR26-AR25-AR28</f>
        <v>3674395.7088374873</v>
      </c>
      <c r="AS29" s="268">
        <f>AS10+AS27+AS26-AS25-AS28</f>
        <v>5748230.1022882257</v>
      </c>
      <c r="AT29" s="268">
        <f>AT10+AT27+AT26-AT25-AT28</f>
        <v>1753593.841932503</v>
      </c>
      <c r="AU29" s="268">
        <f>AU10+AU27+AU26-AU25-AU28</f>
        <v>2124726.5213253782</v>
      </c>
      <c r="AV29" s="268">
        <f>AV10+AV27+AV26-AV25-AV28</f>
        <v>604482.13290033664</v>
      </c>
      <c r="AW29" s="268">
        <f>AW10+AW27+AW26-AW25-AW28</f>
        <v>2705526.9015492345</v>
      </c>
      <c r="AX29" s="268">
        <f>AX10+AX27+AX26-AX25-AX28</f>
        <v>3795356.0658910964</v>
      </c>
      <c r="AY29" s="268">
        <f>AY10+AY27+AY26-AY25-AY28</f>
        <v>21809357</v>
      </c>
      <c r="AZ29" s="268" t="e">
        <f>AZ10+AZ27+AZ26-AZ25-AZ28</f>
        <v>#VALUE!</v>
      </c>
      <c r="BA29" s="268">
        <f>BA10+BA27+BA26-BA25-BA28</f>
        <v>12628435.10778839</v>
      </c>
      <c r="BB29" s="268" t="e">
        <f>BB10+BB27+BB26-BB25-BB28</f>
        <v>#VALUE!</v>
      </c>
      <c r="BC29" s="268" t="e">
        <f>BC10+BC27+BC26-BC25-BC28</f>
        <v>#VALUE!</v>
      </c>
      <c r="BD29" s="268">
        <f>BD10+BD27+BD26-BD25-BD28</f>
        <v>3685944</v>
      </c>
      <c r="BE29" s="268">
        <f>BE10+BE27+BE26-BE25-BE28</f>
        <v>715551.7280648062</v>
      </c>
      <c r="BF29" s="268">
        <f>BF10+BF27+BF26-BF25-BF28</f>
        <v>10273106</v>
      </c>
      <c r="BG29" s="268">
        <f>BG10+BG27+BG26-BG25-BG28</f>
        <v>3890032</v>
      </c>
      <c r="BH29" s="268" t="e">
        <f>BH10+BH27+BH26-BH25-BH28</f>
        <v>#VALUE!</v>
      </c>
      <c r="BI29" s="268">
        <f>BI10+BI27+BI26-BI25-BI28</f>
        <v>864905</v>
      </c>
      <c r="BJ29" s="268">
        <f>BJ10+BJ27+BJ26-BJ25-BJ28</f>
        <v>1886556</v>
      </c>
      <c r="BK29" s="268" t="e">
        <f>BK10+BK27+BK26-BK25-BK28</f>
        <v>#VALUE!</v>
      </c>
      <c r="BL29" s="268" t="e">
        <f>BL10+BL27+BL26-BL25-BL28</f>
        <v>#VALUE!</v>
      </c>
      <c r="BM29" s="268">
        <f>BM10+BM27+BM26-BM25-BM28</f>
        <v>31609850.027298734</v>
      </c>
      <c r="BN29" s="268">
        <f>BN10+BN27+BN26-BN25-BN28</f>
        <v>2075972</v>
      </c>
      <c r="BO29" s="268">
        <f>BO10+BO27+BO26-BO25-BO28</f>
        <v>3233298</v>
      </c>
      <c r="BP29" s="268">
        <f>BP10+BP27+BP26-BP25-BP28</f>
        <v>13391251.585570093</v>
      </c>
      <c r="BQ29" s="268">
        <f>BQ10+BQ27+BQ26-BQ25-BQ28</f>
        <v>9541927.4417286403</v>
      </c>
      <c r="BR29" s="268">
        <f>BR10+BR27+BR26-BR25-BR28</f>
        <v>57153</v>
      </c>
      <c r="BS29" s="268">
        <f>BS10+BS27+BS26-BS25-BS28+BS17</f>
        <v>41342716</v>
      </c>
      <c r="BT29" s="268">
        <f>BT10+BT27+BT26-BT25-BT28+BT17</f>
        <v>31680132.888466589</v>
      </c>
      <c r="BU29" s="268" t="e">
        <f>BU10+BU27+BU26-BU25-BU28+BU17</f>
        <v>#VALUE!</v>
      </c>
      <c r="BV29" s="268" t="e">
        <f>BV10+BV27+BV26-BV25-BV28+BV17</f>
        <v>#VALUE!</v>
      </c>
      <c r="BW29" s="268">
        <f>BW10+BW27+BW26-BW25-BW28</f>
        <v>66450504.972701266</v>
      </c>
      <c r="BX29" s="268">
        <f>BX10+BX27+BX26-BX25-BX28</f>
        <v>16599220</v>
      </c>
      <c r="BY29" s="268">
        <f>BY10+BY27+BY26-BY25-BY28</f>
        <v>20992472</v>
      </c>
      <c r="BZ29" s="268">
        <f>BZ10+BZ27+BZ26-BZ25-BZ28</f>
        <v>18282736.241445869</v>
      </c>
      <c r="CA29" s="268" t="e">
        <f>CA10+CA27+CA26-CA25-CA28</f>
        <v>#VALUE!</v>
      </c>
      <c r="CB29" s="268">
        <f>CB10+CB27+CB26-CB25-CB28</f>
        <v>1907698</v>
      </c>
      <c r="CC29" s="268">
        <f>CC10+CC27+CC26-CC25-CC28</f>
        <v>43176002</v>
      </c>
      <c r="CD29" s="268" t="e">
        <f>CD10+CD27+CD26-CD25-CD28</f>
        <v>#VALUE!</v>
      </c>
      <c r="CE29" s="268" t="e">
        <f>CE10+CE27+CE26-CE25-CE28</f>
        <v>#VALUE!</v>
      </c>
      <c r="CF29" s="268" t="e">
        <f>CF10+CF27+CF26-CF25-CF28</f>
        <v>#VALUE!</v>
      </c>
      <c r="CG29" s="268">
        <f>CG10+CG27+CG26-CG25-CG28</f>
        <v>8358481</v>
      </c>
      <c r="CH29" s="268">
        <f>CH10+CH27+CH26-CH25-CH28</f>
        <v>5290562</v>
      </c>
      <c r="CI29" s="268">
        <f>CI10+CI27+CI26-CI25-CI28</f>
        <v>3067922</v>
      </c>
      <c r="CJ29" s="268">
        <f>CJ10+CJ27+CJ26-CJ25-CJ28</f>
        <v>21069211</v>
      </c>
      <c r="CK29" s="268">
        <f>CK10+CK27+CK26-CK25-CK28</f>
        <v>5288121.974817574</v>
      </c>
      <c r="CL29" s="268">
        <f>CL10+CL27+CL26-CL25-CL28</f>
        <v>15781087.025182426</v>
      </c>
      <c r="CM29" s="268">
        <f>CM10+CM27+CM26-CM25-CM28</f>
        <v>13415120</v>
      </c>
      <c r="CN29" s="268" t="e">
        <f>CN10+CN27+CN26-CN25-CN28</f>
        <v>#VALUE!</v>
      </c>
      <c r="CO29" s="268" t="e">
        <f>CO10+CO27+CO26-CO25-CO28</f>
        <v>#VALUE!</v>
      </c>
      <c r="CP29" s="268" t="e">
        <f>CP10+CP27+CP26-CP25-CP28</f>
        <v>#VALUE!</v>
      </c>
    </row>
    <row r="30" spans="1:99" s="243" customFormat="1">
      <c r="A30" s="243" t="s">
        <v>307</v>
      </c>
      <c r="B30" s="268">
        <f>B10/4+B26+B27-B25-B28</f>
        <v>234637177.5</v>
      </c>
      <c r="C30" s="268">
        <f>C10/4+C26+C27-C25-C28</f>
        <v>7211342.3000983121</v>
      </c>
      <c r="D30" s="268" t="e">
        <f>D10/4+D26+D27-D25-D28</f>
        <v>#VALUE!</v>
      </c>
      <c r="E30" s="268" t="e">
        <f>E10/4+E26+E27-E25-E28</f>
        <v>#VALUE!</v>
      </c>
      <c r="F30" s="268">
        <f>F10/4+F26+F27-F25-F28</f>
        <v>1139944.9587699536</v>
      </c>
      <c r="G30" s="268">
        <f>(G10-G25)/4+G26+G27-G28</f>
        <v>5465894.25</v>
      </c>
      <c r="H30" s="268">
        <f>H10/4+H26+H27-H25-H28</f>
        <v>287338.5</v>
      </c>
      <c r="I30" s="268">
        <f>I10/4+I26+I27-I25-I28</f>
        <v>24167719.25</v>
      </c>
      <c r="J30" s="268">
        <f>J10/4+J26+J27-J25-J28</f>
        <v>5365462.75</v>
      </c>
      <c r="K30" s="268">
        <f>K10/4+K26+K27-K25-K28</f>
        <v>5399767.871590469</v>
      </c>
      <c r="L30" s="268">
        <f>L10/4+L26+L27-L25-L28</f>
        <v>13402490.628409531</v>
      </c>
      <c r="M30" s="268">
        <f>M10/4+M26+M27-M25-M28</f>
        <v>34420519.25</v>
      </c>
      <c r="N30" s="268">
        <f>N10/4+N26+N27-N25-N28</f>
        <v>4745390</v>
      </c>
      <c r="O30" s="268">
        <f>O10/4+O26+O27-O25-O28</f>
        <v>1155447.25</v>
      </c>
      <c r="P30" s="268">
        <f>P10/4+P26+P27-P25-P28</f>
        <v>408948</v>
      </c>
      <c r="Q30" s="268">
        <f>Q10/4+Q26+Q27-Q25-Q28</f>
        <v>349266.2391841936</v>
      </c>
      <c r="R30" s="268">
        <f>R10/4+R26+R27-R25-R28</f>
        <v>92789.83531879785</v>
      </c>
      <c r="S30" s="268">
        <f>S10/4+S26+S27-S25-S28</f>
        <v>1549899.75</v>
      </c>
      <c r="T30" s="268">
        <f>T10/4+T26+T27-T25-T28</f>
        <v>1179902.0865766942</v>
      </c>
      <c r="U30" s="268">
        <f>U10/4+U26+U27-U25-U28</f>
        <v>1494460.8063314427</v>
      </c>
      <c r="V30" s="268">
        <f>V10/4+V26+V27-V25-V28</f>
        <v>403544.86192250089</v>
      </c>
      <c r="W30" s="268">
        <f>W10/4+W26+W27-W25-W28</f>
        <v>1991610.0351573464</v>
      </c>
      <c r="X30" s="268">
        <f>X10/4+X26+X27-X25-X28</f>
        <v>2545186.5</v>
      </c>
      <c r="Y30" s="268">
        <f>Y10/4+Y26+Y27-Y25-Y28</f>
        <v>1494798.1557986452</v>
      </c>
      <c r="Z30" s="268">
        <f>Z10/4+Z26+Z27-Z25-Z28</f>
        <v>1574219.6598044436</v>
      </c>
      <c r="AA30" s="268">
        <f>AA10/4+AA26+AA27-AA25-AA28</f>
        <v>5514767.25</v>
      </c>
      <c r="AB30" s="268">
        <f>AB10/4+AB26+AB27-AB25-AB28</f>
        <v>2796892.6617529178</v>
      </c>
      <c r="AC30" s="268">
        <f>AC10/4+AC26+AC27-AC25-AC28</f>
        <v>1334622.9618395215</v>
      </c>
      <c r="AD30" s="268">
        <f>AD10/4+AD26+AD27-AD25-AD28</f>
        <v>1204229.58137434</v>
      </c>
      <c r="AE30" s="268">
        <f>AE10/4+AE26+AE27-AE25-AE28</f>
        <v>1588133.5</v>
      </c>
      <c r="AF30" s="268">
        <f>AF10/4+AF26+AF27-AF25-AF28</f>
        <v>736803.13077454315</v>
      </c>
      <c r="AG30" s="268">
        <f>AG10/4+AG26+AG27-AG25-AG28</f>
        <v>2259606.9841646133</v>
      </c>
      <c r="AH30" s="268">
        <f>AH10/4+AH26+AH27-AH25-AH28</f>
        <v>25045774.25</v>
      </c>
      <c r="AI30" s="268">
        <f>AI10/4+AI26+AI27-AI25-AI28</f>
        <v>15027458.896220539</v>
      </c>
      <c r="AJ30" s="268">
        <f>AJ10/4+AJ26+AJ27-AJ25-AJ28</f>
        <v>9860503.5604448915</v>
      </c>
      <c r="AK30" s="268">
        <f>AK10/4+AK26+AK27-AK25-AK28</f>
        <v>157813.78877310458</v>
      </c>
      <c r="AL30" s="268">
        <f>AL10/4+AL26+AL27-AL25-AL28</f>
        <v>24491189.5</v>
      </c>
      <c r="AM30" s="268">
        <f>AM10/4+AM26+AM27-AM25-AM28</f>
        <v>8454325.6840309426</v>
      </c>
      <c r="AN30" s="268">
        <f>AN10/4+AN26+AN27-AN25-AN28</f>
        <v>791297.22203583363</v>
      </c>
      <c r="AO30" s="268">
        <f>AO10/4+AO26+AO27-AO25-AO28</f>
        <v>413637.32827243762</v>
      </c>
      <c r="AP30" s="268">
        <f>AP10/4+AP26+AP27-AP25-AP28</f>
        <v>2401929.3558237245</v>
      </c>
      <c r="AQ30" s="268">
        <f>AQ10/4+AQ26+AQ27-AQ25-AQ28</f>
        <v>2970080.2078359248</v>
      </c>
      <c r="AR30" s="268">
        <f>AR10/4+AR26+AR27-AR25-AR28</f>
        <v>1277039.6142756336</v>
      </c>
      <c r="AS30" s="268">
        <f>AS10/4+AS26+AS27-AS25-AS28</f>
        <v>3478216.2794589922</v>
      </c>
      <c r="AT30" s="268">
        <f>AT10/4+AT26+AT27-AT25-AT28</f>
        <v>767073.09193250304</v>
      </c>
      <c r="AU30" s="268">
        <f>AU10/4+AU26+AU27-AU25-AU28</f>
        <v>999227.02132537821</v>
      </c>
      <c r="AV30" s="268">
        <f>AV10/4+AV26+AV27-AV25-AV28</f>
        <v>291741.13290033658</v>
      </c>
      <c r="AW30" s="268">
        <f>AW10/4+AW26+AW27-AW25-AW28</f>
        <v>1084374.4429640819</v>
      </c>
      <c r="AX30" s="268">
        <f>AX10/4+AX26+AX27-AX25-AX28</f>
        <v>1470058.0179852606</v>
      </c>
      <c r="AY30" s="268">
        <f>AY10/4+AY26+AY27-AY25-AY28</f>
        <v>13868269.25</v>
      </c>
      <c r="AZ30" s="268" t="e">
        <f>AZ10/4+AZ26+AZ27-AZ25-AZ28</f>
        <v>#VALUE!</v>
      </c>
      <c r="BA30" s="268">
        <f>BA10/4+BA26+BA27-BA25-BA28</f>
        <v>8120335.8577883895</v>
      </c>
      <c r="BB30" s="268" t="e">
        <f>BB10/4+BB26+BB27-BB25-BB28</f>
        <v>#VALUE!</v>
      </c>
      <c r="BC30" s="268" t="e">
        <f>BC10/4+BC26+BC27-BC25-BC28</f>
        <v>#VALUE!</v>
      </c>
      <c r="BD30" s="268">
        <f>BD10/4+BD26+BD27-BD25-BD28</f>
        <v>1802312.25</v>
      </c>
      <c r="BE30" s="268">
        <f>BE10/4+BE26+BE27-BE25-BE28</f>
        <v>413692.4780648062</v>
      </c>
      <c r="BF30" s="268">
        <f>BF10/4+BF26+BF27-BF25-BF28</f>
        <v>4756422.5</v>
      </c>
      <c r="BG30" s="268">
        <f>BG10/4+BG26+BG27-BG25-BG28</f>
        <v>1653793</v>
      </c>
      <c r="BH30" s="268" t="e">
        <f>BH10/4+BH26+BH27-BH25-BH28</f>
        <v>#VALUE!</v>
      </c>
      <c r="BI30" s="268">
        <f>BI10/4+BI26+BI27-BI25-BI28</f>
        <v>533272.25</v>
      </c>
      <c r="BJ30" s="268">
        <f>BJ10/4+BJ26+BJ27-BJ25-BJ28</f>
        <v>899177.25</v>
      </c>
      <c r="BK30" s="268" t="e">
        <f>BK10/4+BK26+BK27-BK25-BK28</f>
        <v>#VALUE!</v>
      </c>
      <c r="BL30" s="268" t="e">
        <f>BL10/4+BL26+BL27-BL25-BL28</f>
        <v>#VALUE!</v>
      </c>
      <c r="BM30" s="268">
        <f>BM10/4+BM26+BM27-BM25-BM28</f>
        <v>14182531.277298734</v>
      </c>
      <c r="BN30" s="268">
        <f>BN10/4+BN26+BN27-BN25-BN28</f>
        <v>1001794.25</v>
      </c>
      <c r="BO30" s="268">
        <f>BO10/4+BO26+BO27-BO25-BO28</f>
        <v>623832.75</v>
      </c>
      <c r="BP30" s="268">
        <f>BP10/4+BP26+BP27-BP25-BP28</f>
        <v>5917371.0855700932</v>
      </c>
      <c r="BQ30" s="268">
        <f>BQ10/4+BQ26+BQ27-BQ25-BQ28</f>
        <v>3306742.4417286413</v>
      </c>
      <c r="BR30" s="268">
        <f>BR10/4+BR26+BR27-BR25-BR28</f>
        <v>22542.75</v>
      </c>
      <c r="BS30" s="268">
        <f>BS10/4+BS26+BS27-BS25-BS28+BS17</f>
        <v>29984823.25</v>
      </c>
      <c r="BT30" s="268">
        <f>BT10/4+BT26+BT27-BT25-BT28+BT17</f>
        <v>22753461.138466589</v>
      </c>
      <c r="BU30" s="268" t="e">
        <f>BU10/4+BU26+BU27-BU25-BU28+BU17</f>
        <v>#VALUE!</v>
      </c>
      <c r="BV30" s="268" t="e">
        <f>BV10/4+BV26+BV27-BV25-BV28+BV17</f>
        <v>#VALUE!</v>
      </c>
      <c r="BW30" s="268">
        <f>BW10/4+BW26+BW27-BW25-BW28</f>
        <v>21092039.472701266</v>
      </c>
      <c r="BX30" s="268">
        <f>BX10/4+BX26+BX27-BX25-BX28</f>
        <v>6611625.25</v>
      </c>
      <c r="BY30" s="268">
        <f>BY10/4+BY26+BY27-BY25-BY28</f>
        <v>8902698.5</v>
      </c>
      <c r="BZ30" s="268">
        <f>BZ10/4+BZ26+BZ27-BZ25-BZ28</f>
        <v>7287249.3103614673</v>
      </c>
      <c r="CA30" s="268" t="e">
        <f>CA10/4+CA26+CA27-CA25-CA28</f>
        <v>#VALUE!</v>
      </c>
      <c r="CB30" s="268">
        <f>CB10/4+CB26+CB27-CB25-CB28</f>
        <v>843369.25</v>
      </c>
      <c r="CC30" s="268">
        <f>CC10/4+CC26+CC27-CC25-CC28</f>
        <v>14966381</v>
      </c>
      <c r="CD30" s="268" t="e">
        <f>CD10/4+CD26+CD27-CD25-CD28</f>
        <v>#VALUE!</v>
      </c>
      <c r="CE30" s="268" t="e">
        <f>CE10/4+CE26+CE27-CE25-CE28</f>
        <v>#VALUE!</v>
      </c>
      <c r="CF30" s="268" t="e">
        <f>CF10/4+CF26+CF27-CF25-CF28</f>
        <v>#VALUE!</v>
      </c>
      <c r="CG30" s="268">
        <f>CG10/4+CG26+CG27-CG25-CG28</f>
        <v>3971554.75</v>
      </c>
      <c r="CH30" s="268">
        <f>CH10/4+CH26+CH27-CH25-CH28</f>
        <v>1936859</v>
      </c>
      <c r="CI30" s="268">
        <f>CI10/4+CI26+CI27-CI25-CI28</f>
        <v>2034698</v>
      </c>
      <c r="CJ30" s="268">
        <f>CJ10/4+CJ26+CJ27-CJ25-CJ28</f>
        <v>11941435</v>
      </c>
      <c r="CK30" s="268">
        <f>CK10/4+CK26+CK27-CK25-CK28</f>
        <v>3424344.224817574</v>
      </c>
      <c r="CL30" s="268">
        <f>CL10/4+CL26+CL27-CL25-CL28</f>
        <v>8517088.775182426</v>
      </c>
      <c r="CM30" s="268">
        <f>CM10/4+CM26+CM27-CM25-CM28</f>
        <v>6166421</v>
      </c>
      <c r="CN30" s="268" t="e">
        <f>CN10/4+CN26+CN27-CN25-CN28</f>
        <v>#VALUE!</v>
      </c>
      <c r="CO30" s="268" t="e">
        <f>CO10/4+CO26+CO27-CO25-CO28</f>
        <v>#VALUE!</v>
      </c>
      <c r="CP30" s="268" t="e">
        <f>CP10/4+CP26+CP27-CP25-CP28</f>
        <v>#VALUE!</v>
      </c>
    </row>
    <row r="32" spans="1:99" s="271" customFormat="1">
      <c r="A32" s="269" t="s">
        <v>306</v>
      </c>
      <c r="B32" s="270">
        <v>3990973368</v>
      </c>
      <c r="C32" s="270">
        <v>92007512</v>
      </c>
      <c r="D32" s="270">
        <v>70238902</v>
      </c>
      <c r="E32" s="270">
        <v>6609751</v>
      </c>
      <c r="F32" s="270">
        <v>15158858</v>
      </c>
      <c r="G32" s="270">
        <v>68228188</v>
      </c>
      <c r="H32" s="270">
        <v>5404212</v>
      </c>
      <c r="I32" s="270">
        <v>393681788</v>
      </c>
      <c r="J32" s="270">
        <v>150513911</v>
      </c>
      <c r="K32" s="270">
        <v>105891007</v>
      </c>
      <c r="L32" s="270">
        <v>137276870</v>
      </c>
      <c r="M32" s="270">
        <v>468584298</v>
      </c>
      <c r="N32" s="270">
        <v>62119436</v>
      </c>
      <c r="O32" s="270">
        <v>13996898</v>
      </c>
      <c r="P32" s="270">
        <v>7240449</v>
      </c>
      <c r="Q32" s="270">
        <v>7929550</v>
      </c>
      <c r="R32" s="270">
        <v>2930593</v>
      </c>
      <c r="S32" s="270">
        <v>21709050</v>
      </c>
      <c r="T32" s="270">
        <v>13262163</v>
      </c>
      <c r="U32" s="270">
        <v>13720877</v>
      </c>
      <c r="V32" s="270">
        <v>6262958</v>
      </c>
      <c r="W32" s="270">
        <v>27765264</v>
      </c>
      <c r="X32" s="270">
        <v>29679627</v>
      </c>
      <c r="Y32" s="270">
        <v>17217662</v>
      </c>
      <c r="Z32" s="270">
        <v>24513382</v>
      </c>
      <c r="AA32" s="270">
        <v>70326945</v>
      </c>
      <c r="AB32" s="270">
        <v>38745913</v>
      </c>
      <c r="AC32" s="270">
        <v>22341191</v>
      </c>
      <c r="AD32" s="270">
        <v>21866519</v>
      </c>
      <c r="AE32" s="270">
        <v>24846108</v>
      </c>
      <c r="AF32" s="270">
        <v>11411234</v>
      </c>
      <c r="AG32" s="270">
        <v>30698479</v>
      </c>
      <c r="AH32" s="270">
        <v>450868536</v>
      </c>
      <c r="AI32" s="270">
        <v>264077286</v>
      </c>
      <c r="AJ32" s="270">
        <v>185848245</v>
      </c>
      <c r="AK32" s="270">
        <v>943006</v>
      </c>
      <c r="AL32" s="270">
        <v>429761357</v>
      </c>
      <c r="AM32" s="270">
        <v>195000748</v>
      </c>
      <c r="AN32" s="270">
        <v>13912438</v>
      </c>
      <c r="AO32" s="270">
        <v>8627933</v>
      </c>
      <c r="AP32" s="270">
        <v>37415656</v>
      </c>
      <c r="AQ32" s="270">
        <v>42778381</v>
      </c>
      <c r="AR32" s="270">
        <v>15257478</v>
      </c>
      <c r="AS32" s="270">
        <v>38338882</v>
      </c>
      <c r="AT32" s="270">
        <v>14450831</v>
      </c>
      <c r="AU32" s="270">
        <v>13420552</v>
      </c>
      <c r="AV32" s="270">
        <v>4141821</v>
      </c>
      <c r="AW32" s="270">
        <v>18569328</v>
      </c>
      <c r="AX32" s="270">
        <v>27847309</v>
      </c>
      <c r="AY32" s="270">
        <v>106093421</v>
      </c>
      <c r="AZ32" s="270">
        <v>24643942</v>
      </c>
      <c r="BA32" s="270">
        <v>46245721</v>
      </c>
      <c r="BB32" s="270">
        <v>9174456</v>
      </c>
      <c r="BC32" s="270">
        <v>1029708</v>
      </c>
      <c r="BD32" s="270">
        <v>17347360</v>
      </c>
      <c r="BE32" s="270">
        <v>7652234</v>
      </c>
      <c r="BF32" s="270">
        <v>59113396</v>
      </c>
      <c r="BG32" s="270">
        <v>25674984</v>
      </c>
      <c r="BH32" s="270">
        <v>10252394</v>
      </c>
      <c r="BI32" s="270">
        <v>8017337</v>
      </c>
      <c r="BJ32" s="270">
        <v>8062103</v>
      </c>
      <c r="BK32" s="270">
        <v>3419824</v>
      </c>
      <c r="BL32" s="270">
        <v>3686754</v>
      </c>
      <c r="BM32" s="270">
        <v>414163197</v>
      </c>
      <c r="BN32" s="270">
        <v>88501239</v>
      </c>
      <c r="BO32" s="270">
        <v>90420800</v>
      </c>
      <c r="BP32" s="270">
        <v>196047545</v>
      </c>
      <c r="BQ32" s="270">
        <v>29640345</v>
      </c>
      <c r="BR32" s="270">
        <v>9553268</v>
      </c>
      <c r="BS32" s="270">
        <v>379663521</v>
      </c>
      <c r="BT32" s="270">
        <v>339926297</v>
      </c>
      <c r="BU32" s="270">
        <v>38193244</v>
      </c>
      <c r="BV32" s="270">
        <v>1543979</v>
      </c>
      <c r="BW32" s="270">
        <v>177085260</v>
      </c>
      <c r="BX32" s="270">
        <v>564871738</v>
      </c>
      <c r="BY32" s="270">
        <v>77610517</v>
      </c>
      <c r="BZ32" s="270">
        <v>62861362</v>
      </c>
      <c r="CA32" s="270">
        <v>14749155</v>
      </c>
      <c r="CB32" s="270">
        <v>11457545</v>
      </c>
      <c r="CC32" s="270">
        <v>87904159</v>
      </c>
      <c r="CD32" s="270">
        <v>55867665</v>
      </c>
      <c r="CE32" s="270">
        <v>12280118</v>
      </c>
      <c r="CF32" s="270">
        <v>19756377</v>
      </c>
      <c r="CG32" s="270">
        <v>38726753</v>
      </c>
      <c r="CH32" s="270">
        <v>18824626</v>
      </c>
      <c r="CI32" s="270">
        <v>19902127</v>
      </c>
      <c r="CJ32" s="270">
        <v>118005867</v>
      </c>
      <c r="CK32" s="270">
        <v>47547777</v>
      </c>
      <c r="CL32" s="270">
        <v>70458090</v>
      </c>
      <c r="CM32" s="270">
        <v>47742103</v>
      </c>
      <c r="CN32" s="270">
        <v>24243675</v>
      </c>
      <c r="CO32" s="270">
        <v>22990396</v>
      </c>
      <c r="CP32" s="270">
        <v>508032</v>
      </c>
      <c r="CQ32" s="270"/>
    </row>
    <row r="33" spans="1:94" s="271" customFormat="1">
      <c r="A33" s="269" t="s">
        <v>305</v>
      </c>
      <c r="B33" s="272">
        <f>B29/B32</f>
        <v>0.13786665213347021</v>
      </c>
      <c r="C33" s="272">
        <f>C29/C32</f>
        <v>0.13952646823438991</v>
      </c>
      <c r="D33" s="272" t="e">
        <f>D29/D32</f>
        <v>#VALUE!</v>
      </c>
      <c r="E33" s="272" t="e">
        <f>E29/E32</f>
        <v>#VALUE!</v>
      </c>
      <c r="F33" s="272">
        <f>F29/F32</f>
        <v>0.15003893820827091</v>
      </c>
      <c r="G33" s="272">
        <f>G29/G32</f>
        <v>0.18634623566435621</v>
      </c>
      <c r="H33" s="272">
        <f>H29/H32</f>
        <v>0.12264267204913501</v>
      </c>
      <c r="I33" s="272">
        <f>I29/I32</f>
        <v>0.14999463729320392</v>
      </c>
      <c r="J33" s="272">
        <f>J29/J32</f>
        <v>9.5726699972602539E-2</v>
      </c>
      <c r="K33" s="272">
        <f>K29/K32</f>
        <v>0.10070029007836774</v>
      </c>
      <c r="L33" s="272">
        <f>L29/L32</f>
        <v>0.24751951205188125</v>
      </c>
      <c r="M33" s="272">
        <f>M29/M32</f>
        <v>0.17024236693479644</v>
      </c>
      <c r="N33" s="272">
        <f>N29/N32</f>
        <v>0.15942578744597746</v>
      </c>
      <c r="O33" s="272">
        <f>O29/O32</f>
        <v>0.15552603155356279</v>
      </c>
      <c r="P33" s="272">
        <f>P29/P32</f>
        <v>0.13494687967555602</v>
      </c>
      <c r="Q33" s="272">
        <f>Q29/Q32</f>
        <v>0.12035235154380684</v>
      </c>
      <c r="R33" s="272">
        <f>R29/R32</f>
        <v>7.0327263225837863E-2</v>
      </c>
      <c r="S33" s="272">
        <f>S29/S32</f>
        <v>0.15742480670503775</v>
      </c>
      <c r="T33" s="272">
        <f>T29/T32</f>
        <v>0.1726952335434796</v>
      </c>
      <c r="U33" s="272">
        <f>U29/U32</f>
        <v>0.21429882407162767</v>
      </c>
      <c r="V33" s="272">
        <f>V29/V32</f>
        <v>0.13624103210056668</v>
      </c>
      <c r="W33" s="272">
        <f>W29/W32</f>
        <v>0.17178521281689763</v>
      </c>
      <c r="X33" s="272">
        <f>X29/X32</f>
        <v>0.19194429229181351</v>
      </c>
      <c r="Y33" s="272">
        <f>Y29/Y32</f>
        <v>0.15588454493987888</v>
      </c>
      <c r="Z33" s="272">
        <f>Z29/Z32</f>
        <v>0.12392083066320442</v>
      </c>
      <c r="AA33" s="272">
        <f>AA29/AA32</f>
        <v>0.19332787738753618</v>
      </c>
      <c r="AB33" s="272">
        <f>AB29/AB32</f>
        <v>0.1934886503191425</v>
      </c>
      <c r="AC33" s="272">
        <f>AC29/AC32</f>
        <v>0.1653662941174229</v>
      </c>
      <c r="AD33" s="272">
        <f>AD29/AD32</f>
        <v>0.14346094965432496</v>
      </c>
      <c r="AE33" s="272">
        <f>AE29/AE32</f>
        <v>0.17570369572570479</v>
      </c>
      <c r="AF33" s="272">
        <f>AF29/AF32</f>
        <v>0.16606629754280239</v>
      </c>
      <c r="AG33" s="272">
        <f>AG29/AG32</f>
        <v>0.1850347124417667</v>
      </c>
      <c r="AH33" s="272">
        <f>AH29/AH32</f>
        <v>0.13587002442769702</v>
      </c>
      <c r="AI33" s="272">
        <f>AI29/AI32</f>
        <v>0.1388932495891117</v>
      </c>
      <c r="AJ33" s="272">
        <f>AJ29/AJ32</f>
        <v>0.12918777887213134</v>
      </c>
      <c r="AK33" s="272">
        <f>AK29/AK32</f>
        <v>0.60619616565706924</v>
      </c>
      <c r="AL33" s="272">
        <f>AL29/AL32</f>
        <v>0.11794004084922879</v>
      </c>
      <c r="AM33" s="272">
        <f>AM29/AM32</f>
        <v>8.4574177719605639E-2</v>
      </c>
      <c r="AN33" s="272">
        <f>AN29/AN32</f>
        <v>0.12825602856197998</v>
      </c>
      <c r="AO33" s="272">
        <f>AO29/AO32</f>
        <v>0.12213946008533419</v>
      </c>
      <c r="AP33" s="272">
        <f>AP29/AP32</f>
        <v>0.15155635214293495</v>
      </c>
      <c r="AQ33" s="272">
        <f>AQ29/AQ32</f>
        <v>0.1213570938354732</v>
      </c>
      <c r="AR33" s="272">
        <f>AR29/AR32</f>
        <v>0.24082588936634791</v>
      </c>
      <c r="AS33" s="272">
        <f>AS29/AS32</f>
        <v>0.14993212640598716</v>
      </c>
      <c r="AT33" s="272">
        <f>AT29/AT32</f>
        <v>0.12134899660320593</v>
      </c>
      <c r="AU33" s="272">
        <f>AU29/AU32</f>
        <v>0.15831886209489582</v>
      </c>
      <c r="AV33" s="272">
        <f>AV29/AV32</f>
        <v>0.14594598194860103</v>
      </c>
      <c r="AW33" s="272">
        <f>AW29/AW32</f>
        <v>0.14569869741916533</v>
      </c>
      <c r="AX33" s="272">
        <f>AX29/AX32</f>
        <v>0.13629166343832708</v>
      </c>
      <c r="AY33" s="272">
        <f>AY29/AY32</f>
        <v>0.20556747811911918</v>
      </c>
      <c r="AZ33" s="272" t="e">
        <f>AZ29/AZ32</f>
        <v>#VALUE!</v>
      </c>
      <c r="BA33" s="272">
        <f>BA29/BA32</f>
        <v>0.27307250994720983</v>
      </c>
      <c r="BB33" s="272" t="e">
        <f>BB29/BB32</f>
        <v>#VALUE!</v>
      </c>
      <c r="BC33" s="272" t="e">
        <f>BC29/BC32</f>
        <v>#VALUE!</v>
      </c>
      <c r="BD33" s="272">
        <f>BD29/BD32</f>
        <v>0.21247867110615101</v>
      </c>
      <c r="BE33" s="272">
        <f>BE29/BE32</f>
        <v>9.3508866569528087E-2</v>
      </c>
      <c r="BF33" s="272">
        <f>BF29/BF32</f>
        <v>0.1737864290523928</v>
      </c>
      <c r="BG33" s="272">
        <f>BG29/BG32</f>
        <v>0.15151059100952116</v>
      </c>
      <c r="BH33" s="272" t="e">
        <f>BH29/BH32</f>
        <v>#VALUE!</v>
      </c>
      <c r="BI33" s="272">
        <f>BI29/BI32</f>
        <v>0.1078793369918216</v>
      </c>
      <c r="BJ33" s="272">
        <f>BJ29/BJ32</f>
        <v>0.23400296423898331</v>
      </c>
      <c r="BK33" s="272" t="e">
        <f>BK29/BK32</f>
        <v>#VALUE!</v>
      </c>
      <c r="BL33" s="272" t="e">
        <f>BL29/BL32</f>
        <v>#VALUE!</v>
      </c>
      <c r="BM33" s="272">
        <f>BM29/BM32</f>
        <v>7.6322208869028824E-2</v>
      </c>
      <c r="BN33" s="272">
        <f>BN29/BN32</f>
        <v>2.3456982336710563E-2</v>
      </c>
      <c r="BO33" s="272">
        <f>BO29/BO32</f>
        <v>3.5758343213066021E-2</v>
      </c>
      <c r="BP33" s="272">
        <f>BP29/BP32</f>
        <v>6.8306142704159301E-2</v>
      </c>
      <c r="BQ33" s="272">
        <f>BQ29/BQ32</f>
        <v>0.32192362948975933</v>
      </c>
      <c r="BR33" s="272">
        <f>BR29/BR32</f>
        <v>5.9825601040397903E-3</v>
      </c>
      <c r="BS33" s="273">
        <f>BS29/BS32</f>
        <v>0.10889304268976634</v>
      </c>
      <c r="BT33" s="273">
        <f>BT29/BT32</f>
        <v>9.3197064093180737E-2</v>
      </c>
      <c r="BU33" s="272" t="e">
        <f>BU29/BU32</f>
        <v>#VALUE!</v>
      </c>
      <c r="BV33" s="272" t="e">
        <f>BV29/BV32</f>
        <v>#VALUE!</v>
      </c>
      <c r="BW33" s="272">
        <f>BW29/BW32</f>
        <v>0.37524582775947174</v>
      </c>
      <c r="BX33" s="272">
        <f>BX29/BX32</f>
        <v>2.9385821388005075E-2</v>
      </c>
      <c r="BY33" s="272">
        <f>BY29/BY32</f>
        <v>0.2704848880210397</v>
      </c>
      <c r="BZ33" s="272">
        <f>BZ29/BZ32</f>
        <v>0.29084219081104018</v>
      </c>
      <c r="CA33" s="272" t="e">
        <f>CA29/CA32</f>
        <v>#VALUE!</v>
      </c>
      <c r="CB33" s="272">
        <f>CB29/CB32</f>
        <v>0.16650146257335233</v>
      </c>
      <c r="CC33" s="272">
        <f>CC29/CC32</f>
        <v>0.49117132216690679</v>
      </c>
      <c r="CD33" s="272" t="e">
        <f>CD29/CD32</f>
        <v>#VALUE!</v>
      </c>
      <c r="CE33" s="272" t="e">
        <f>CE29/CE32</f>
        <v>#VALUE!</v>
      </c>
      <c r="CF33" s="272" t="e">
        <f>CF29/CF32</f>
        <v>#VALUE!</v>
      </c>
      <c r="CG33" s="272">
        <f>CG29/CG32</f>
        <v>0.21583221810514297</v>
      </c>
      <c r="CH33" s="272">
        <f>CH29/CH32</f>
        <v>0.28104473363773602</v>
      </c>
      <c r="CI33" s="272">
        <f>CI29/CI32</f>
        <v>0.15415045839070365</v>
      </c>
      <c r="CJ33" s="272">
        <f>CJ29/CJ32</f>
        <v>0.17854375833703251</v>
      </c>
      <c r="CK33" s="272">
        <f>CK29/CK32</f>
        <v>0.11121701809145723</v>
      </c>
      <c r="CL33" s="272">
        <f>CL29/CL32</f>
        <v>0.22397835401417249</v>
      </c>
      <c r="CM33" s="272">
        <f>CM29/CM32</f>
        <v>0.28099139244033722</v>
      </c>
      <c r="CN33" s="272" t="e">
        <f>CN29/CN32</f>
        <v>#VALUE!</v>
      </c>
      <c r="CO33" s="272" t="e">
        <f>CO29/CO32</f>
        <v>#VALUE!</v>
      </c>
      <c r="CP33" s="272" t="e">
        <f>CP29/CP32</f>
        <v>#VALUE!</v>
      </c>
    </row>
    <row r="34" spans="1:94" s="276" customFormat="1">
      <c r="A34" s="243" t="s">
        <v>304</v>
      </c>
      <c r="B34" s="274">
        <f>B30/B32</f>
        <v>5.8791967739334712E-2</v>
      </c>
      <c r="C34" s="275">
        <f>C30/C32</f>
        <v>7.8377755721710116E-2</v>
      </c>
      <c r="D34" s="275" t="e">
        <f>D30/D32</f>
        <v>#VALUE!</v>
      </c>
      <c r="E34" s="275" t="e">
        <f>E30/E32</f>
        <v>#VALUE!</v>
      </c>
      <c r="F34" s="275">
        <f>F30/F32</f>
        <v>7.5199923290392559E-2</v>
      </c>
      <c r="G34" s="275">
        <f>G30/G32</f>
        <v>8.0111965599907187E-2</v>
      </c>
      <c r="H34" s="275">
        <f>H30/H32</f>
        <v>5.3169361231572704E-2</v>
      </c>
      <c r="I34" s="275">
        <f>I30/I32</f>
        <v>6.1388969433353618E-2</v>
      </c>
      <c r="J34" s="275">
        <f>J30/J32</f>
        <v>3.5647620305341743E-2</v>
      </c>
      <c r="K34" s="275">
        <f>K30/K32</f>
        <v>5.0993639824300371E-2</v>
      </c>
      <c r="L34" s="275">
        <f>L30/L32</f>
        <v>9.7631091300446546E-2</v>
      </c>
      <c r="M34" s="275">
        <f>M30/M32</f>
        <v>7.345640773050402E-2</v>
      </c>
      <c r="N34" s="275">
        <f>N30/N32</f>
        <v>7.6391389001020549E-2</v>
      </c>
      <c r="O34" s="275">
        <f>O30/O32</f>
        <v>8.2550237202557303E-2</v>
      </c>
      <c r="P34" s="275">
        <f>P30/P32</f>
        <v>5.6481027626877837E-2</v>
      </c>
      <c r="Q34" s="275">
        <f>Q30/Q32</f>
        <v>4.4046161406913836E-2</v>
      </c>
      <c r="R34" s="275">
        <f>R30/R32</f>
        <v>3.1662477634662282E-2</v>
      </c>
      <c r="S34" s="275">
        <f>S30/S32</f>
        <v>7.1394176622192121E-2</v>
      </c>
      <c r="T34" s="275">
        <f>T30/T32</f>
        <v>8.8967545232002815E-2</v>
      </c>
      <c r="U34" s="275">
        <f>U30/U32</f>
        <v>0.10891875252080772</v>
      </c>
      <c r="V34" s="275">
        <f>V30/V32</f>
        <v>6.4433589036123326E-2</v>
      </c>
      <c r="W34" s="275">
        <f>W30/W32</f>
        <v>7.1730275467841637E-2</v>
      </c>
      <c r="X34" s="275">
        <f>X30/X32</f>
        <v>8.5755339849789891E-2</v>
      </c>
      <c r="Y34" s="275">
        <f>Y30/Y32</f>
        <v>8.6817719839002841E-2</v>
      </c>
      <c r="Z34" s="275">
        <f>Z30/Z32</f>
        <v>6.4218787101854968E-2</v>
      </c>
      <c r="AA34" s="275">
        <f>AA30/AA32</f>
        <v>7.8416135522451608E-2</v>
      </c>
      <c r="AB34" s="275">
        <f>AB30/AB32</f>
        <v>7.218548861535197E-2</v>
      </c>
      <c r="AC34" s="275">
        <f>AC30/AC32</f>
        <v>5.9738219051953027E-2</v>
      </c>
      <c r="AD34" s="275">
        <f>AD30/AD32</f>
        <v>5.50718466608398E-2</v>
      </c>
      <c r="AE34" s="275">
        <f>AE30/AE32</f>
        <v>6.3918803701569674E-2</v>
      </c>
      <c r="AF34" s="275">
        <f>AF30/AF32</f>
        <v>6.4568225555145325E-2</v>
      </c>
      <c r="AG34" s="275">
        <f>AG30/AG32</f>
        <v>7.360648011794374E-2</v>
      </c>
      <c r="AH34" s="275">
        <f>AH30/AH32</f>
        <v>5.5550060051207474E-2</v>
      </c>
      <c r="AI34" s="275">
        <f>AI30/AI32</f>
        <v>5.6905533693725321E-2</v>
      </c>
      <c r="AJ34" s="275">
        <f>AJ30/AJ32</f>
        <v>5.305674831874195E-2</v>
      </c>
      <c r="AK34" s="275">
        <f>AK30/AK32</f>
        <v>0.16735183951438759</v>
      </c>
      <c r="AL34" s="275">
        <f>AL30/AL32</f>
        <v>5.6987881997961953E-2</v>
      </c>
      <c r="AM34" s="275">
        <f>AM30/AM32</f>
        <v>4.3355350021687826E-2</v>
      </c>
      <c r="AN34" s="275">
        <f>AN30/AN32</f>
        <v>5.6876963048161193E-2</v>
      </c>
      <c r="AO34" s="275">
        <f>AO30/AO32</f>
        <v>4.7941648164448847E-2</v>
      </c>
      <c r="AP34" s="275">
        <f>AP30/AP32</f>
        <v>6.4195837053444268E-2</v>
      </c>
      <c r="AQ34" s="275">
        <f>AQ30/AQ32</f>
        <v>6.9429467371285622E-2</v>
      </c>
      <c r="AR34" s="275">
        <f>AR30/AR32</f>
        <v>8.3699259751554844E-2</v>
      </c>
      <c r="AS34" s="275">
        <f>AS30/AS32</f>
        <v>9.0722944906400566E-2</v>
      </c>
      <c r="AT34" s="275">
        <f>AT30/AT32</f>
        <v>5.3081590389680917E-2</v>
      </c>
      <c r="AU34" s="275">
        <f>AU30/AU32</f>
        <v>7.4454986749082921E-2</v>
      </c>
      <c r="AV34" s="275">
        <f>AV30/AV32</f>
        <v>7.0437890217934715E-2</v>
      </c>
      <c r="AW34" s="275">
        <f>AW30/AW32</f>
        <v>5.8395998119268606E-2</v>
      </c>
      <c r="AX34" s="275">
        <f>AX30/AX32</f>
        <v>5.278994885952034E-2</v>
      </c>
      <c r="AY34" s="275">
        <f>AY30/AY32</f>
        <v>0.13071752347395793</v>
      </c>
      <c r="AZ34" s="275" t="e">
        <f>AZ30/AZ32</f>
        <v>#VALUE!</v>
      </c>
      <c r="BA34" s="275">
        <f>BA30/BA32</f>
        <v>0.1755910748540041</v>
      </c>
      <c r="BB34" s="275" t="e">
        <f>BB30/BB32</f>
        <v>#VALUE!</v>
      </c>
      <c r="BC34" s="275" t="e">
        <f>BC30/BC32</f>
        <v>#VALUE!</v>
      </c>
      <c r="BD34" s="275">
        <f>BD30/BD32</f>
        <v>0.10389547746746479</v>
      </c>
      <c r="BE34" s="275">
        <f>BE30/BE32</f>
        <v>5.4061660694746945E-2</v>
      </c>
      <c r="BF34" s="275">
        <f>BF30/BF32</f>
        <v>8.0462683957456954E-2</v>
      </c>
      <c r="BG34" s="275">
        <f>BG30/BG32</f>
        <v>6.4412620471350629E-2</v>
      </c>
      <c r="BH34" s="275" t="e">
        <f>BH30/BH32</f>
        <v>#VALUE!</v>
      </c>
      <c r="BI34" s="275">
        <f>BI30/BI32</f>
        <v>6.6514885179455474E-2</v>
      </c>
      <c r="BJ34" s="275">
        <f>BJ30/BJ32</f>
        <v>0.11153135230348707</v>
      </c>
      <c r="BK34" s="275" t="e">
        <f>BK30/BK32</f>
        <v>#VALUE!</v>
      </c>
      <c r="BL34" s="275" t="e">
        <f>BL30/BL32</f>
        <v>#VALUE!</v>
      </c>
      <c r="BM34" s="275">
        <f>BM30/BM32</f>
        <v>3.424382315963901E-2</v>
      </c>
      <c r="BN34" s="275">
        <f>BN30/BN32</f>
        <v>1.1319550565840102E-2</v>
      </c>
      <c r="BO34" s="275">
        <f>BO30/BO32</f>
        <v>6.8992173261019588E-3</v>
      </c>
      <c r="BP34" s="275">
        <f>BP30/BP32</f>
        <v>3.0183347032323681E-2</v>
      </c>
      <c r="BQ34" s="275">
        <f>BQ30/BQ32</f>
        <v>0.11156221163176884</v>
      </c>
      <c r="BR34" s="275">
        <f>BR30/BR32</f>
        <v>2.3596898987864674E-3</v>
      </c>
      <c r="BS34" s="274">
        <f>BS30/BS32</f>
        <v>7.8977361772926302E-2</v>
      </c>
      <c r="BT34" s="274">
        <f>BT30/BT32</f>
        <v>6.6936454576406568E-2</v>
      </c>
      <c r="BU34" s="275" t="e">
        <f>BU30/BU32</f>
        <v>#VALUE!</v>
      </c>
      <c r="BV34" s="275" t="e">
        <f>BV30/BV32</f>
        <v>#VALUE!</v>
      </c>
      <c r="BW34" s="275">
        <f>BW30/BW32</f>
        <v>0.11910669172974231</v>
      </c>
      <c r="BX34" s="275">
        <f>BX30/BX32</f>
        <v>1.1704648693187054E-2</v>
      </c>
      <c r="BY34" s="275">
        <f>BY30/BY32</f>
        <v>0.11470994968375227</v>
      </c>
      <c r="BZ34" s="275">
        <f>BZ30/BZ32</f>
        <v>0.11592573050455807</v>
      </c>
      <c r="CA34" s="275" t="e">
        <f>CA30/CA32</f>
        <v>#VALUE!</v>
      </c>
      <c r="CB34" s="275">
        <f>CB30/CB32</f>
        <v>7.3608198789531259E-2</v>
      </c>
      <c r="CC34" s="275">
        <f>CC30/CC32</f>
        <v>0.17025793967268374</v>
      </c>
      <c r="CD34" s="275" t="e">
        <f>CD30/CD32</f>
        <v>#VALUE!</v>
      </c>
      <c r="CE34" s="275" t="e">
        <f>CE30/CE32</f>
        <v>#VALUE!</v>
      </c>
      <c r="CF34" s="275" t="e">
        <f>CF30/CF32</f>
        <v>#VALUE!</v>
      </c>
      <c r="CG34" s="275">
        <f>CG30/CG32</f>
        <v>0.10255325949996376</v>
      </c>
      <c r="CH34" s="275">
        <f>CH30/CH32</f>
        <v>0.10288964041038584</v>
      </c>
      <c r="CI34" s="275">
        <f>CI30/CI32</f>
        <v>0.10223520330264198</v>
      </c>
      <c r="CJ34" s="275">
        <f>CJ30/CJ32</f>
        <v>0.10119357031629622</v>
      </c>
      <c r="CK34" s="275">
        <f>CK30/CK32</f>
        <v>7.2019018361627593E-2</v>
      </c>
      <c r="CL34" s="275">
        <f>CL30/CL32</f>
        <v>0.1208816301319327</v>
      </c>
      <c r="CM34" s="275">
        <f>CM30/CM32</f>
        <v>0.12916106774768593</v>
      </c>
      <c r="CN34" s="275" t="e">
        <f>CN30/CN32</f>
        <v>#VALUE!</v>
      </c>
      <c r="CO34" s="275" t="e">
        <f>CO30/CO32</f>
        <v>#VALUE!</v>
      </c>
      <c r="CP34" s="275" t="e">
        <f>CP30/CP32</f>
        <v>#VALUE!</v>
      </c>
    </row>
    <row r="35" spans="1:94" s="271" customFormat="1">
      <c r="A35" s="269" t="s">
        <v>303</v>
      </c>
      <c r="B35" s="273">
        <v>1.5006731955687299E-2</v>
      </c>
      <c r="C35" s="273">
        <v>2.223062699687444E-2</v>
      </c>
      <c r="D35" s="273">
        <v>2.2372127500857854E-2</v>
      </c>
      <c r="E35" s="273">
        <v>2.6878576333257038E-2</v>
      </c>
      <c r="F35" s="273">
        <v>1.9594391516604082E-2</v>
      </c>
      <c r="G35" s="273">
        <v>1.945084909330318E-2</v>
      </c>
      <c r="H35" s="273">
        <v>1.5853368409801644E-2</v>
      </c>
      <c r="I35" s="273">
        <v>1.2743854689638106E-2</v>
      </c>
      <c r="J35" s="273">
        <v>9.3603930821201803E-3</v>
      </c>
      <c r="K35" s="273">
        <v>1.1650489507509331E-2</v>
      </c>
      <c r="L35" s="273">
        <v>1.7950994501525874E-2</v>
      </c>
      <c r="M35" s="273">
        <v>1.9688618872686366E-2</v>
      </c>
      <c r="N35" s="273">
        <v>1.9948809305680083E-2</v>
      </c>
      <c r="O35" s="273">
        <v>2.098558275370763E-2</v>
      </c>
      <c r="P35" s="273">
        <v>1.9497876305625862E-2</v>
      </c>
      <c r="Q35" s="273">
        <v>2.8857266602269296E-2</v>
      </c>
      <c r="R35" s="273">
        <v>1.2949816837241357E-2</v>
      </c>
      <c r="S35" s="273">
        <v>2.1174421787725765E-2</v>
      </c>
      <c r="T35" s="273">
        <v>2.5676399172130333E-2</v>
      </c>
      <c r="U35" s="273">
        <v>1.9476761680415074E-2</v>
      </c>
      <c r="V35" s="273">
        <v>1.3362640346931675E-2</v>
      </c>
      <c r="W35" s="273">
        <v>1.9673191177801114E-2</v>
      </c>
      <c r="X35" s="273">
        <v>2.3377960277150164E-2</v>
      </c>
      <c r="Y35" s="273">
        <v>2.2946255423447824E-2</v>
      </c>
      <c r="Z35" s="273">
        <v>2.0371904479385677E-2</v>
      </c>
      <c r="AA35" s="273">
        <v>1.8597658455528871E-2</v>
      </c>
      <c r="AB35" s="273">
        <v>1.7264898930534026E-2</v>
      </c>
      <c r="AC35" s="273">
        <v>1.5540511041261416E-2</v>
      </c>
      <c r="AD35" s="273">
        <v>1.3607838307614709E-2</v>
      </c>
      <c r="AE35" s="273">
        <v>2.0723624808748189E-2</v>
      </c>
      <c r="AF35" s="273">
        <v>1.4999999999999999E-2</v>
      </c>
      <c r="AG35" s="273">
        <v>2.0425385875765881E-2</v>
      </c>
      <c r="AH35" s="273">
        <v>1.7180029774958982E-2</v>
      </c>
      <c r="AI35" s="273">
        <v>1.769272891176206E-2</v>
      </c>
      <c r="AJ35" s="273">
        <v>1.6516218495831608E-2</v>
      </c>
      <c r="AK35" s="273">
        <v>1.2993260703900958E-2</v>
      </c>
      <c r="AL35" s="273">
        <v>1.8313112256414285E-2</v>
      </c>
      <c r="AM35" s="273">
        <v>1.694073668861093E-2</v>
      </c>
      <c r="AN35" s="273">
        <v>1.6922304749337497E-2</v>
      </c>
      <c r="AO35" s="273">
        <v>1.441139726218495E-2</v>
      </c>
      <c r="AP35" s="273">
        <v>2.2348818817926729E-2</v>
      </c>
      <c r="AQ35" s="273">
        <v>1.846634785220258E-2</v>
      </c>
      <c r="AR35" s="273">
        <v>1.566718126121466E-2</v>
      </c>
      <c r="AS35" s="273">
        <v>2.7081583836931246E-2</v>
      </c>
      <c r="AT35" s="273">
        <v>1.5694064831928319E-2</v>
      </c>
      <c r="AU35" s="273">
        <v>2.4683799102665747E-2</v>
      </c>
      <c r="AV35" s="273">
        <v>1.785515263312324E-2</v>
      </c>
      <c r="AW35" s="273">
        <v>1.8711310700428439E-2</v>
      </c>
      <c r="AX35" s="273">
        <v>1.461840301290953E-2</v>
      </c>
      <c r="AY35" s="273">
        <v>2.6943869379770863E-2</v>
      </c>
      <c r="AZ35" s="273">
        <v>2.3499550891784564E-2</v>
      </c>
      <c r="BA35" s="273">
        <v>2.9795548190684387E-2</v>
      </c>
      <c r="BB35" s="273">
        <v>3.4003264388640993E-2</v>
      </c>
      <c r="BC35" s="273">
        <v>3.6095221209208571E-2</v>
      </c>
      <c r="BD35" s="273">
        <v>2.1070067084923209E-2</v>
      </c>
      <c r="BE35" s="273">
        <v>1.9616896378209223E-2</v>
      </c>
      <c r="BF35" s="273">
        <v>1.6250108362795133E-2</v>
      </c>
      <c r="BG35" s="273">
        <v>1.5619562012932582E-2</v>
      </c>
      <c r="BH35" s="273">
        <v>1.2856321231611241E-2</v>
      </c>
      <c r="BI35" s="273">
        <v>2.5251675074876512E-2</v>
      </c>
      <c r="BJ35" s="273">
        <v>2.078883116259336E-2</v>
      </c>
      <c r="BK35" s="273">
        <v>1.0997009423302803E-2</v>
      </c>
      <c r="BL35" s="273">
        <v>7.5712946113698958E-3</v>
      </c>
      <c r="BM35" s="273">
        <v>1.1615537147090816E-2</v>
      </c>
      <c r="BN35" s="273">
        <v>6.5010105366633229E-3</v>
      </c>
      <c r="BO35" s="273">
        <v>2.6007486108000535E-2</v>
      </c>
      <c r="BP35" s="273">
        <v>6.3582498618109037E-3</v>
      </c>
      <c r="BQ35" s="273">
        <v>1.9918854946336488E-2</v>
      </c>
      <c r="BR35" s="273">
        <v>5.4953614352207629E-3</v>
      </c>
      <c r="BS35" s="273">
        <v>7.4429217977489614E-3</v>
      </c>
      <c r="BT35" s="273">
        <v>5.235247683374732E-3</v>
      </c>
      <c r="BU35" s="273">
        <v>2.7182578837006768E-2</v>
      </c>
      <c r="BV35" s="273">
        <v>2.5885591812220086E-2</v>
      </c>
      <c r="BW35" s="273">
        <v>1.6621097145191374E-2</v>
      </c>
      <c r="BX35" s="273">
        <v>6.0691397177733255E-3</v>
      </c>
      <c r="BY35" s="273">
        <v>2.1288514966420782E-2</v>
      </c>
      <c r="BZ35" s="273">
        <v>2.0684489615063643E-2</v>
      </c>
      <c r="CA35" s="273">
        <v>2.3821698884438653E-2</v>
      </c>
      <c r="CB35" s="273">
        <v>1.2754251450058781E-2</v>
      </c>
      <c r="CC35" s="273">
        <v>2.9777567585028111E-2</v>
      </c>
      <c r="CD35" s="273">
        <v>3.3108748781419443E-2</v>
      </c>
      <c r="CE35" s="273">
        <v>2.5536939373094127E-2</v>
      </c>
      <c r="CF35" s="273">
        <v>2.4446002605501466E-2</v>
      </c>
      <c r="CG35" s="273">
        <v>2.379993057409948E-2</v>
      </c>
      <c r="CH35" s="273">
        <v>1.4917225236251164E-2</v>
      </c>
      <c r="CI35" s="273">
        <v>2.9906901044864671E-2</v>
      </c>
      <c r="CJ35" s="273">
        <v>2.986623821904812E-2</v>
      </c>
      <c r="CK35" s="273">
        <v>3.5954183925981806E-2</v>
      </c>
      <c r="CL35" s="273">
        <v>2.5529514141848918E-2</v>
      </c>
      <c r="CM35" s="273">
        <v>3.0796183941848326E-2</v>
      </c>
      <c r="CN35" s="273">
        <v>3.5940707835018869E-2</v>
      </c>
      <c r="CO35" s="273">
        <v>2.5193516224814045E-2</v>
      </c>
      <c r="CP35" s="273">
        <v>6.7199784960688125E-3</v>
      </c>
    </row>
    <row r="36" spans="1:94" s="271" customFormat="1">
      <c r="A36" s="269" t="s">
        <v>302</v>
      </c>
      <c r="B36" s="273">
        <f>B26/B32</f>
        <v>2.6879758421880805E-2</v>
      </c>
      <c r="C36" s="273">
        <f>C26/C32</f>
        <v>5.3001020177569851E-2</v>
      </c>
      <c r="D36" s="273">
        <f>D26/D32</f>
        <v>4.8958723756814988E-2</v>
      </c>
      <c r="E36" s="273">
        <f>E26/E32</f>
        <v>0.11148801218079168</v>
      </c>
      <c r="F36" s="273">
        <f>F26/F32</f>
        <v>4.6228944159249989E-2</v>
      </c>
      <c r="G36" s="273">
        <f>G26/G32</f>
        <v>4.77905407659368E-2</v>
      </c>
      <c r="H36" s="273">
        <f>H26/H32</f>
        <v>2.4903908284871133E-2</v>
      </c>
      <c r="I36" s="273">
        <f>I26/I32</f>
        <v>2.6799860500531968E-2</v>
      </c>
      <c r="J36" s="273">
        <f>J26/J32</f>
        <v>1.0759869232286444E-2</v>
      </c>
      <c r="K36" s="273">
        <f>K26/K32</f>
        <v>3.1608208240006631E-2</v>
      </c>
      <c r="L36" s="273">
        <f>L26/L32</f>
        <v>4.0677530016527914E-2</v>
      </c>
      <c r="M36" s="273">
        <f>M26/M32</f>
        <v>3.6355127717062341E-2</v>
      </c>
      <c r="N36" s="273">
        <f>N26/N32</f>
        <v>4.6400485670861531E-2</v>
      </c>
      <c r="O36" s="273">
        <f>O26/O32</f>
        <v>4.816860135724358E-2</v>
      </c>
      <c r="P36" s="273">
        <f>P26/P32</f>
        <v>2.2958382829573139E-2</v>
      </c>
      <c r="Q36" s="273">
        <f>Q26/Q32</f>
        <v>7.0940445541205219E-3</v>
      </c>
      <c r="R36" s="273">
        <f>R26/R32</f>
        <v>1.6834818072656285E-2</v>
      </c>
      <c r="S36" s="273">
        <f>S26/S32</f>
        <v>3.6538033677199142E-2</v>
      </c>
      <c r="T36" s="273">
        <f>T26/T32</f>
        <v>5.1065802765355849E-2</v>
      </c>
      <c r="U36" s="273">
        <f>U26/U32</f>
        <v>6.4762915664938914E-2</v>
      </c>
      <c r="V36" s="273">
        <f>V26/V32</f>
        <v>3.9223638414947061E-2</v>
      </c>
      <c r="W36" s="273">
        <f>W26/W32</f>
        <v>3.0166830036264018E-2</v>
      </c>
      <c r="X36" s="273">
        <f>X26/X32</f>
        <v>4.4898037296762526E-2</v>
      </c>
      <c r="Y36" s="273">
        <f>Y26/Y32</f>
        <v>5.5925155169492459E-2</v>
      </c>
      <c r="Z36" s="273">
        <f>Z26/Z32</f>
        <v>3.8386502523397217E-2</v>
      </c>
      <c r="AA36" s="273">
        <f>AA26/AA32</f>
        <v>3.7545723051100828E-2</v>
      </c>
      <c r="AB36" s="273">
        <f>AB26/AB32</f>
        <v>2.8729249456581396E-2</v>
      </c>
      <c r="AC36" s="273">
        <f>AC26/AC32</f>
        <v>2.0337904098308813E-2</v>
      </c>
      <c r="AD36" s="273">
        <f>AD26/AD32</f>
        <v>1.9845454139271093E-2</v>
      </c>
      <c r="AE36" s="273">
        <f>AE26/AE32</f>
        <v>2.7619617527219958E-2</v>
      </c>
      <c r="AF36" s="273">
        <f>AF26/AF32</f>
        <v>2.8176006205814376E-2</v>
      </c>
      <c r="AG36" s="273">
        <f>AG26/AG32</f>
        <v>2.862024532225196E-2</v>
      </c>
      <c r="AH36" s="273">
        <f>AH26/AH32</f>
        <v>2.2733176484064969E-2</v>
      </c>
      <c r="AI36" s="273">
        <f>AI26/AI32</f>
        <v>2.3453724831146591E-2</v>
      </c>
      <c r="AJ36" s="273">
        <f>AJ26/AJ32</f>
        <v>2.1727474477899966E-2</v>
      </c>
      <c r="AK36" s="273">
        <f>AK26/AK32</f>
        <v>1.9158944905970907E-2</v>
      </c>
      <c r="AL36" s="273">
        <f>AL26/AL32</f>
        <v>2.5850709513652249E-2</v>
      </c>
      <c r="AM36" s="273">
        <f>AM26/AM32</f>
        <v>1.7722644838264929E-2</v>
      </c>
      <c r="AN36" s="273">
        <f>AN26/AN32</f>
        <v>2.3476187279325163E-2</v>
      </c>
      <c r="AO36" s="273">
        <f>AO26/AO32</f>
        <v>1.5925946573762222E-2</v>
      </c>
      <c r="AP36" s="273">
        <f>AP26/AP32</f>
        <v>2.6632448583080646E-2</v>
      </c>
      <c r="AQ36" s="273">
        <f>AQ26/AQ32</f>
        <v>4.4106484534793405E-2</v>
      </c>
      <c r="AR36" s="273">
        <f>AR26/AR32</f>
        <v>2.3479306344075999E-2</v>
      </c>
      <c r="AS36" s="273">
        <f>AS26/AS32</f>
        <v>5.6350965059440178E-2</v>
      </c>
      <c r="AT36" s="273">
        <f>AT26/AT32</f>
        <v>2.0886895708627413E-2</v>
      </c>
      <c r="AU36" s="273">
        <f>AU26/AU32</f>
        <v>2.9790726938802518E-2</v>
      </c>
      <c r="AV36" s="273">
        <f>AV26/AV32</f>
        <v>3.7094794777466238E-2</v>
      </c>
      <c r="AW36" s="273">
        <f>AW26/AW32</f>
        <v>1.8233479713308267E-2</v>
      </c>
      <c r="AX36" s="273">
        <f>AX26/AX32</f>
        <v>2.1326333542677319E-2</v>
      </c>
      <c r="AY36" s="273">
        <f>AY26/AY32</f>
        <v>0.10500549322469298</v>
      </c>
      <c r="AZ36" s="273" t="e">
        <f>AZ26/AZ32</f>
        <v>#VALUE!</v>
      </c>
      <c r="BA36" s="273">
        <f>BA26/BA32</f>
        <v>0.14657107411083503</v>
      </c>
      <c r="BB36" s="273">
        <f>BB26/BB32</f>
        <v>9.7258082659069919E-2</v>
      </c>
      <c r="BC36" s="273" t="e">
        <f>BC26/BC32</f>
        <v>#VALUE!</v>
      </c>
      <c r="BD36" s="273">
        <f>BD26/BD32</f>
        <v>6.4663672166831151E-2</v>
      </c>
      <c r="BE36" s="273">
        <f>BE26/BE32</f>
        <v>4.5765197457369969E-2</v>
      </c>
      <c r="BF36" s="273">
        <f>BF26/BF32</f>
        <v>4.0088662813417116E-2</v>
      </c>
      <c r="BG36" s="273">
        <f>BG26/BG32</f>
        <v>2.5606130854842986E-2</v>
      </c>
      <c r="BH36" s="273">
        <f>BH26/BH32</f>
        <v>6.5560297429068756E-2</v>
      </c>
      <c r="BI36" s="273">
        <f>BI26/BI32</f>
        <v>4.1407639469315062E-2</v>
      </c>
      <c r="BJ36" s="273">
        <f>BJ26/BJ32</f>
        <v>6.1268381215174257E-2</v>
      </c>
      <c r="BK36" s="273">
        <f>BK26/BK32</f>
        <v>3.6667968877930557E-2</v>
      </c>
      <c r="BL36" s="273">
        <f>BL26/BL32</f>
        <v>2.4102503177591994E-2</v>
      </c>
      <c r="BM36" s="273">
        <f>BM26/BM32</f>
        <v>5.8784991463159868E-3</v>
      </c>
      <c r="BN36" s="273">
        <f>BN26/BN32</f>
        <v>1.7769016770488378E-3</v>
      </c>
      <c r="BO36" s="273">
        <f>BO26/BO32</f>
        <v>4.8532859695999148E-3</v>
      </c>
      <c r="BP36" s="273">
        <f>BP26/BP32</f>
        <v>4.7738419779752919E-3</v>
      </c>
      <c r="BQ36" s="273">
        <f>BQ26/BQ32</f>
        <v>3.0366954230795898E-2</v>
      </c>
      <c r="BR36" s="273">
        <f>BR26/BR32</f>
        <v>2.6954127111267055E-4</v>
      </c>
      <c r="BS36" s="273">
        <f>BS26/BS32</f>
        <v>3.5515558525307994E-2</v>
      </c>
      <c r="BT36" s="273">
        <f>BT26/BT32</f>
        <v>2.209590745490338E-2</v>
      </c>
      <c r="BU36" s="273">
        <f>BU26/BU32</f>
        <v>0.1560081149430512</v>
      </c>
      <c r="BV36" s="273">
        <f>BV26/BV32</f>
        <v>9.4081590487953524E-3</v>
      </c>
      <c r="BW36" s="273">
        <f>BW26/BW32</f>
        <v>2.6256408918506259E-2</v>
      </c>
      <c r="BX36" s="273">
        <f>BX26/BX32</f>
        <v>1.9162898888030401E-3</v>
      </c>
      <c r="BY36" s="273">
        <f>BY26/BY32</f>
        <v>5.2446848150747405E-2</v>
      </c>
      <c r="BZ36" s="273">
        <f>BZ26/BZ32</f>
        <v>4.7334720491738633E-2</v>
      </c>
      <c r="CA36" s="273">
        <f>CA26/CA32</f>
        <v>7.4234896846632911E-2</v>
      </c>
      <c r="CB36" s="273">
        <f>CB26/CB32</f>
        <v>3.4265193808970418E-2</v>
      </c>
      <c r="CC36" s="273">
        <f>CC26/CC32</f>
        <v>4.4666373521644182E-2</v>
      </c>
      <c r="CD36" s="273">
        <f>CD26/CD32</f>
        <v>4.8555761190305698E-2</v>
      </c>
      <c r="CE36" s="273">
        <f>CE26/CE32</f>
        <v>4.9345779902114945E-2</v>
      </c>
      <c r="CF36" s="273" t="e">
        <f>CF26/CF32</f>
        <v>#VALUE!</v>
      </c>
      <c r="CG36" s="273">
        <f>CG26/CG32</f>
        <v>5.1322118329930735E-2</v>
      </c>
      <c r="CH36" s="273">
        <f>CH26/CH32</f>
        <v>4.0276975489446643E-2</v>
      </c>
      <c r="CI36" s="273">
        <f>CI26/CI32</f>
        <v>6.1769327469370486E-2</v>
      </c>
      <c r="CJ36" s="273">
        <f>CJ26/CJ32</f>
        <v>5.6908517946823778E-2</v>
      </c>
      <c r="CK36" s="273">
        <f>CK26/CK32</f>
        <v>3.5591674454096979E-2</v>
      </c>
      <c r="CL36" s="273">
        <f>CL26/CL32</f>
        <v>7.1293913871352463E-2</v>
      </c>
      <c r="CM36" s="273">
        <f>CM26/CM32</f>
        <v>5.8592286979901161E-2</v>
      </c>
      <c r="CN36" s="273" t="e">
        <f>CN26/CN32</f>
        <v>#VALUE!</v>
      </c>
      <c r="CO36" s="273" t="e">
        <f>CO26/CO32</f>
        <v>#VALUE!</v>
      </c>
      <c r="CP36" s="273" t="e">
        <f>CP26/CP32</f>
        <v>#VALUE!</v>
      </c>
    </row>
    <row r="37" spans="1:94" s="271" customFormat="1">
      <c r="A37" s="269" t="s">
        <v>301</v>
      </c>
      <c r="B37" s="273">
        <f>B27/B32</f>
        <v>1.0085120668236943E-2</v>
      </c>
      <c r="C37" s="273">
        <f>C27/C32</f>
        <v>1.3709434942659899E-2</v>
      </c>
      <c r="D37" s="273">
        <f>D27/D32</f>
        <v>1.4232582963782664E-2</v>
      </c>
      <c r="E37" s="273">
        <f>E27/E32</f>
        <v>1.4213243433829808E-2</v>
      </c>
      <c r="F37" s="273">
        <f>F27/F32</f>
        <v>1.1065741231958238E-2</v>
      </c>
      <c r="G37" s="273">
        <f>G27/G32</f>
        <v>8.7405956025096258E-3</v>
      </c>
      <c r="H37" s="273">
        <f>H27/H32</f>
        <v>7.6573605920715179E-3</v>
      </c>
      <c r="I37" s="273">
        <f>I27/I32</f>
        <v>8.5701246611895598E-3</v>
      </c>
      <c r="J37" s="273">
        <f>J27/J32</f>
        <v>6.8033246441918582E-3</v>
      </c>
      <c r="K37" s="273">
        <f>K27/K32</f>
        <v>7.6625015002454366E-3</v>
      </c>
      <c r="L37" s="273">
        <f>L27/L32</f>
        <v>1.1207401509081611E-2</v>
      </c>
      <c r="M37" s="273">
        <f>M27/M32</f>
        <v>9.8503663475296398E-3</v>
      </c>
      <c r="N37" s="273">
        <f>N27/N32</f>
        <v>1.065262408370868E-2</v>
      </c>
      <c r="O37" s="273">
        <f>O27/O32</f>
        <v>1.1144897962391381E-2</v>
      </c>
      <c r="P37" s="273">
        <f>P27/P32</f>
        <v>9.1437699512834075E-3</v>
      </c>
      <c r="Q37" s="273">
        <f>Q27/Q32</f>
        <v>1.6527792876014403E-2</v>
      </c>
      <c r="R37" s="273">
        <f>R27/R32</f>
        <v>6.9504704337995755E-3</v>
      </c>
      <c r="S37" s="273">
        <f>S27/S32</f>
        <v>9.7129538141926992E-3</v>
      </c>
      <c r="T37" s="273">
        <f>T27/T32</f>
        <v>1.5003585765006809E-2</v>
      </c>
      <c r="U37" s="273">
        <f>U27/U32</f>
        <v>1.0567108793410216E-2</v>
      </c>
      <c r="V37" s="273">
        <f>V27/V32</f>
        <v>6.2852090018805807E-3</v>
      </c>
      <c r="W37" s="273">
        <f>W27/W32</f>
        <v>9.4916799638569971E-3</v>
      </c>
      <c r="X37" s="273">
        <f>X27/X32</f>
        <v>1.2141729409200459E-2</v>
      </c>
      <c r="Y37" s="273">
        <f>Y27/Y32</f>
        <v>1.2312415007333748E-2</v>
      </c>
      <c r="Z37" s="273">
        <f>Z27/Z32</f>
        <v>1.0942676126860014E-2</v>
      </c>
      <c r="AA37" s="273">
        <f>AA27/AA32</f>
        <v>8.3799744180555538E-3</v>
      </c>
      <c r="AB37" s="273">
        <f>AB27/AB32</f>
        <v>8.0329246596924954E-3</v>
      </c>
      <c r="AC37" s="273">
        <f>AC27/AC32</f>
        <v>6.7235448638346988E-3</v>
      </c>
      <c r="AD37" s="273">
        <f>AD27/AD32</f>
        <v>6.71551791119565E-3</v>
      </c>
      <c r="AE37" s="273">
        <f>AE27/AE32</f>
        <v>1.2018260566202159E-2</v>
      </c>
      <c r="AF37" s="273">
        <f>AF27/AF32</f>
        <v>7.6053159544357775E-3</v>
      </c>
      <c r="AG37" s="273">
        <f>AG27/AG32</f>
        <v>9.7401568331773047E-3</v>
      </c>
      <c r="AH37" s="273">
        <f>AH27/AH32</f>
        <v>1.0381993033996057E-2</v>
      </c>
      <c r="AI37" s="273">
        <f>AI27/AI32</f>
        <v>1.0393824632081383E-2</v>
      </c>
      <c r="AJ37" s="273">
        <f>AJ27/AJ32</f>
        <v>1.0385016011316115E-2</v>
      </c>
      <c r="AK37" s="273">
        <f>AK27/AK32</f>
        <v>6.4729174575771523E-3</v>
      </c>
      <c r="AL37" s="273">
        <f>AL27/AL32</f>
        <v>1.2122562708680203E-2</v>
      </c>
      <c r="AM37" s="273">
        <f>AM27/AM32</f>
        <v>1.3195872458909748E-2</v>
      </c>
      <c r="AN37" s="273">
        <f>AN27/AN32</f>
        <v>1.1171945564106018E-2</v>
      </c>
      <c r="AO37" s="273">
        <f>AO27/AO32</f>
        <v>9.9619456942931749E-3</v>
      </c>
      <c r="AP37" s="273">
        <f>AP27/AP32</f>
        <v>1.104548320628135E-2</v>
      </c>
      <c r="AQ37" s="273">
        <f>AQ27/AQ32</f>
        <v>1.0390505428431245E-2</v>
      </c>
      <c r="AR37" s="273">
        <f>AR27/AR32</f>
        <v>9.1471867106739397E-3</v>
      </c>
      <c r="AS37" s="273">
        <f>AS27/AS32</f>
        <v>1.5938362521890962E-2</v>
      </c>
      <c r="AT37" s="273">
        <f>AT27/AT32</f>
        <v>8.718183750124819E-3</v>
      </c>
      <c r="AU37" s="273">
        <f>AU27/AU32</f>
        <v>1.5656733046449951E-2</v>
      </c>
      <c r="AV37" s="273">
        <f>AV27/AV32</f>
        <v>9.4765080383724942E-3</v>
      </c>
      <c r="AW37" s="273">
        <f>AW27/AW32</f>
        <v>1.2519623758059527E-2</v>
      </c>
      <c r="AX37" s="273">
        <f>AX27/AX32</f>
        <v>6.4279460539616237E-3</v>
      </c>
      <c r="AY37" s="273">
        <f>AY27/AY32</f>
        <v>1.7357626727862795E-2</v>
      </c>
      <c r="AZ37" s="273">
        <f>AZ27/AZ32</f>
        <v>1.2742604247323744E-2</v>
      </c>
      <c r="BA37" s="273">
        <f>BA27/BA32</f>
        <v>2.0121450804064661E-2</v>
      </c>
      <c r="BB37" s="273">
        <f>BB27/BB32</f>
        <v>2.67902532858624E-2</v>
      </c>
      <c r="BC37" s="273">
        <f>BC27/BC32</f>
        <v>2.2538428369984501E-2</v>
      </c>
      <c r="BD37" s="273">
        <f>BD27/BD32</f>
        <v>1.3726411396316212E-2</v>
      </c>
      <c r="BE37" s="273">
        <f>BE27/BE32</f>
        <v>1.1742975972768214E-2</v>
      </c>
      <c r="BF37" s="273">
        <f>BF27/BF32</f>
        <v>1.1063718958051404E-2</v>
      </c>
      <c r="BG37" s="273">
        <f>BG27/BG32</f>
        <v>1.0744933667728869E-2</v>
      </c>
      <c r="BH37" s="273">
        <f>BH27/BH32</f>
        <v>9.8942744494602917E-3</v>
      </c>
      <c r="BI37" s="273">
        <f>BI27/BI32</f>
        <v>1.3508974363931565E-2</v>
      </c>
      <c r="BJ37" s="273">
        <f>BJ27/BJ32</f>
        <v>1.6105723283366635E-2</v>
      </c>
      <c r="BK37" s="273">
        <f>BK27/BK32</f>
        <v>6.6225630324835433E-3</v>
      </c>
      <c r="BL37" s="273">
        <f>BL27/BL32</f>
        <v>4.3121944127544175E-3</v>
      </c>
      <c r="BM37" s="273">
        <f>BM27/BM32</f>
        <v>9.2131484101905855E-3</v>
      </c>
      <c r="BN37" s="273">
        <f>BN27/BN32</f>
        <v>5.6558530214475301E-3</v>
      </c>
      <c r="BO37" s="273">
        <f>BO27/BO32</f>
        <v>2.0919489763417266E-2</v>
      </c>
      <c r="BP37" s="273">
        <f>BP27/BP32</f>
        <v>5.0589513885522007E-3</v>
      </c>
      <c r="BQ37" s="273">
        <f>BQ27/BQ32</f>
        <v>1.4285090136433972E-2</v>
      </c>
      <c r="BR37" s="273">
        <f>BR27/BR32</f>
        <v>8.8252522592268952E-4</v>
      </c>
      <c r="BS37" s="273">
        <f>BS27/BS32</f>
        <v>2.0694848373383756E-2</v>
      </c>
      <c r="BT37" s="273">
        <f>BT27/BT32</f>
        <v>2.0993827376644531E-2</v>
      </c>
      <c r="BU37" s="273">
        <f>BU27/BU32</f>
        <v>1.8425876576496095E-2</v>
      </c>
      <c r="BV37" s="273">
        <f>BV27/BV32</f>
        <v>1.099820658182527E-2</v>
      </c>
      <c r="BW37" s="273">
        <f>BW27/BW32</f>
        <v>1.1033611719010379E-2</v>
      </c>
      <c r="BX37" s="273">
        <f>BX27/BX32</f>
        <v>4.7143162258898499E-3</v>
      </c>
      <c r="BY37" s="273">
        <f>BY27/BY32</f>
        <v>1.4677031464691829E-2</v>
      </c>
      <c r="BZ37" s="273">
        <f>BZ27/BZ32</f>
        <v>1.4216666193137845E-2</v>
      </c>
      <c r="CA37" s="273">
        <f>CA27/CA32</f>
        <v>1.663912271584372E-2</v>
      </c>
      <c r="CB37" s="273">
        <f>CB27/CB32</f>
        <v>8.4565236270073563E-3</v>
      </c>
      <c r="CC37" s="273">
        <f>CC27/CC32</f>
        <v>2.1791938194869711E-2</v>
      </c>
      <c r="CD37" s="273">
        <f>CD27/CD32</f>
        <v>2.275582843850732E-2</v>
      </c>
      <c r="CE37" s="273">
        <f>CE27/CE32</f>
        <v>1.9725380489014847E-2</v>
      </c>
      <c r="CF37" s="273">
        <f>CF27/CF32</f>
        <v>2.0350745483344441E-2</v>
      </c>
      <c r="CG37" s="273">
        <f>CG27/CG32</f>
        <v>1.9212455017852903E-2</v>
      </c>
      <c r="CH37" s="273">
        <f>CH27/CH32</f>
        <v>1.009284327879874E-2</v>
      </c>
      <c r="CI37" s="273">
        <f>CI27/CI32</f>
        <v>2.7838331048736651E-2</v>
      </c>
      <c r="CJ37" s="273">
        <f>CJ27/CJ32</f>
        <v>2.2292857693253506E-2</v>
      </c>
      <c r="CK37" s="273">
        <f>CK27/CK32</f>
        <v>2.7708151319040634E-2</v>
      </c>
      <c r="CL37" s="273">
        <f>CL27/CL32</f>
        <v>1.8638413275182453E-2</v>
      </c>
      <c r="CM37" s="273">
        <f>CM27/CM32</f>
        <v>2.2081096846529782E-2</v>
      </c>
      <c r="CN37" s="273">
        <f>CN27/CN32</f>
        <v>2.7062068766389585E-2</v>
      </c>
      <c r="CO37" s="273">
        <f>CO27/CO32</f>
        <v>1.7246940853041418E-2</v>
      </c>
      <c r="CP37" s="273">
        <f>CP27/CP32</f>
        <v>3.1494079113126732E-3</v>
      </c>
    </row>
    <row r="38" spans="1:94" s="271" customFormat="1">
      <c r="A38" s="276"/>
    </row>
    <row r="39" spans="1:94" ht="13">
      <c r="D39" s="203" t="s">
        <v>300</v>
      </c>
      <c r="E39" s="277" t="s">
        <v>299</v>
      </c>
      <c r="F39" s="277" t="s">
        <v>298</v>
      </c>
      <c r="G39" s="203" t="s">
        <v>297</v>
      </c>
      <c r="H39" s="203" t="s">
        <v>296</v>
      </c>
      <c r="I39" s="203" t="s">
        <v>295</v>
      </c>
      <c r="J39" s="203" t="s">
        <v>294</v>
      </c>
      <c r="BM39" s="267"/>
    </row>
    <row r="40" spans="1:94" ht="16">
      <c r="B40" s="203">
        <v>11</v>
      </c>
      <c r="C40" s="203" t="s">
        <v>293</v>
      </c>
      <c r="D40" s="278">
        <f>C34</f>
        <v>7.8377755721710116E-2</v>
      </c>
      <c r="E40" s="279">
        <f>C36</f>
        <v>5.3001020177569851E-2</v>
      </c>
      <c r="F40" s="279">
        <v>9.5799999999999996E-2</v>
      </c>
      <c r="G40" s="279">
        <v>0.17699999999999999</v>
      </c>
      <c r="H40" s="279">
        <v>3.0499999999999999E-2</v>
      </c>
      <c r="I40" s="278">
        <f>G40-H40</f>
        <v>0.14649999999999999</v>
      </c>
      <c r="J40" s="278">
        <f>D40-H40</f>
        <v>4.7877755721710116E-2</v>
      </c>
    </row>
    <row r="41" spans="1:94" ht="16">
      <c r="B41" s="203">
        <v>21</v>
      </c>
      <c r="C41" s="203" t="s">
        <v>292</v>
      </c>
      <c r="D41" s="278">
        <f>G34</f>
        <v>8.0111965599907187E-2</v>
      </c>
      <c r="E41" s="279">
        <f>G36</f>
        <v>4.77905407659368E-2</v>
      </c>
      <c r="F41" s="279">
        <v>9.8799999999999999E-2</v>
      </c>
      <c r="G41" s="279">
        <v>0.106</v>
      </c>
      <c r="H41" s="279">
        <v>5.16E-2</v>
      </c>
      <c r="I41" s="278">
        <f>G41-H41</f>
        <v>5.4399999999999997E-2</v>
      </c>
      <c r="J41" s="278">
        <f>D41-H41</f>
        <v>2.8511965599907187E-2</v>
      </c>
      <c r="BP41" s="267"/>
      <c r="BR41" s="267"/>
    </row>
    <row r="42" spans="1:94" ht="16">
      <c r="B42" s="203">
        <v>22</v>
      </c>
      <c r="C42" s="203" t="s">
        <v>291</v>
      </c>
      <c r="D42" s="278">
        <f>H34</f>
        <v>5.3169361231572704E-2</v>
      </c>
      <c r="E42" s="279">
        <f>H36</f>
        <v>2.4903908284871133E-2</v>
      </c>
      <c r="F42" s="279">
        <v>8.4400000000000003E-2</v>
      </c>
      <c r="G42" s="279">
        <v>8.3400000000000002E-2</v>
      </c>
      <c r="H42" s="279">
        <v>2.9000000000000001E-2</v>
      </c>
      <c r="I42" s="278">
        <f>G42-H42</f>
        <v>5.4400000000000004E-2</v>
      </c>
      <c r="J42" s="278">
        <f>D42-H42</f>
        <v>2.4169361231572702E-2</v>
      </c>
      <c r="BP42" s="267"/>
      <c r="BR42" s="267"/>
    </row>
    <row r="43" spans="1:94" ht="16">
      <c r="B43" s="203">
        <v>23</v>
      </c>
      <c r="C43" s="267" t="s">
        <v>290</v>
      </c>
      <c r="D43" s="278">
        <f>I34</f>
        <v>6.1388969433353618E-2</v>
      </c>
      <c r="E43" s="279">
        <f>I36</f>
        <v>2.6799860500531968E-2</v>
      </c>
      <c r="F43" s="279">
        <v>8.1900000000000001E-2</v>
      </c>
      <c r="G43" s="279">
        <v>8.1699999999999995E-2</v>
      </c>
      <c r="H43" s="279">
        <v>1.44E-2</v>
      </c>
      <c r="I43" s="278">
        <f>G43-H43</f>
        <v>6.7299999999999999E-2</v>
      </c>
      <c r="J43" s="278">
        <f>D43-H43</f>
        <v>4.6988969433353622E-2</v>
      </c>
      <c r="BZ43" s="267"/>
    </row>
    <row r="44" spans="1:94" ht="16" hidden="1">
      <c r="B44" s="271" t="s">
        <v>289</v>
      </c>
      <c r="C44" s="203" t="s">
        <v>288</v>
      </c>
      <c r="D44" s="278">
        <f>M34</f>
        <v>7.345640773050402E-2</v>
      </c>
      <c r="E44" s="279">
        <f>M36</f>
        <v>3.6355127717062341E-2</v>
      </c>
      <c r="F44" s="279">
        <v>0.112</v>
      </c>
      <c r="G44" s="279">
        <v>0.11899999999999999</v>
      </c>
      <c r="H44" s="279"/>
      <c r="I44" s="278">
        <f>G44-H44</f>
        <v>0.11899999999999999</v>
      </c>
      <c r="J44" s="278">
        <f>D44-H44</f>
        <v>7.345640773050402E-2</v>
      </c>
    </row>
    <row r="45" spans="1:94" ht="16">
      <c r="B45" s="271">
        <v>31</v>
      </c>
      <c r="C45" s="203" t="s">
        <v>287</v>
      </c>
      <c r="D45" s="278">
        <f>SUM(N30:R30)/SUM(N32:R32)</f>
        <v>7.1662721457320652E-2</v>
      </c>
      <c r="E45" s="279">
        <f>SUM(N26:R26)/SUM(N32:R32)</f>
        <v>4.0633893967142662E-2</v>
      </c>
      <c r="F45" s="279">
        <v>0.121</v>
      </c>
      <c r="G45" s="279">
        <v>0.125</v>
      </c>
      <c r="H45" s="279">
        <v>2.4491700000000002E-2</v>
      </c>
      <c r="I45" s="278">
        <f>G45-H45</f>
        <v>0.10050829999999999</v>
      </c>
      <c r="J45" s="278">
        <f>D45-H45</f>
        <v>4.7171021457320647E-2</v>
      </c>
    </row>
    <row r="46" spans="1:94" ht="16">
      <c r="A46" s="203">
        <v>7</v>
      </c>
      <c r="B46" s="271">
        <v>32</v>
      </c>
      <c r="C46" s="203" t="s">
        <v>264</v>
      </c>
      <c r="D46" s="278">
        <f>SUM(S30:Y30)/SUM(S32:Y32)</f>
        <v>8.2237305069290945E-2</v>
      </c>
      <c r="E46" s="279">
        <f>SUM(S26:Y26)/SUM(S32:Y32)</f>
        <v>4.4266799992740753E-2</v>
      </c>
      <c r="F46" s="279">
        <v>0.1075</v>
      </c>
      <c r="G46" s="279">
        <v>0.11849999999999999</v>
      </c>
      <c r="H46" s="279">
        <v>3.2393400000000003E-2</v>
      </c>
      <c r="I46" s="278">
        <f>G46-H46</f>
        <v>8.6106599999999991E-2</v>
      </c>
      <c r="J46" s="278">
        <f>D46-H46</f>
        <v>4.9843905069290942E-2</v>
      </c>
    </row>
    <row r="47" spans="1:94" ht="16">
      <c r="B47" s="271">
        <v>33</v>
      </c>
      <c r="C47" s="203" t="s">
        <v>268</v>
      </c>
      <c r="D47" s="278">
        <f>SUM(Z30:AG30)/SUM(Z32:AG32)</f>
        <v>6.9496595074282533E-2</v>
      </c>
      <c r="E47" s="279">
        <f>SUM(Z26:AG26)/SUM(Z32:AG32)</f>
        <v>3.0518046940276811E-2</v>
      </c>
      <c r="F47" s="279">
        <v>0.11219999999999999</v>
      </c>
      <c r="G47" s="279">
        <v>9.98E-2</v>
      </c>
      <c r="H47" s="279">
        <v>3.1417800000000003E-2</v>
      </c>
      <c r="I47" s="278">
        <f>G47-H47</f>
        <v>6.8382200000000004E-2</v>
      </c>
      <c r="J47" s="278">
        <f>D47-H47</f>
        <v>3.807879507428253E-2</v>
      </c>
    </row>
    <row r="48" spans="1:94" ht="16">
      <c r="B48" s="203">
        <v>42</v>
      </c>
      <c r="C48" s="203" t="s">
        <v>270</v>
      </c>
      <c r="D48" s="278">
        <f>AH34</f>
        <v>5.5550060051207474E-2</v>
      </c>
      <c r="E48" s="279">
        <f>AH36</f>
        <v>2.2733176484064969E-2</v>
      </c>
      <c r="F48" s="279">
        <v>0.10009999999999999</v>
      </c>
      <c r="G48" s="279">
        <v>9.9699999999999997E-2</v>
      </c>
      <c r="H48" s="279">
        <v>2.2525799999999999E-2</v>
      </c>
      <c r="I48" s="278">
        <f>G48-H48</f>
        <v>7.7174199999999998E-2</v>
      </c>
      <c r="J48" s="278">
        <f>D48-H48</f>
        <v>3.3024260051207475E-2</v>
      </c>
      <c r="AI48" s="267">
        <f>AI19-AI18-AI17-AI11</f>
        <v>28868124.665323593</v>
      </c>
      <c r="AJ48" s="267">
        <f>AJ19-AJ18-AJ17-AJ11</f>
        <v>18865091.2245184</v>
      </c>
      <c r="AK48" s="267">
        <f>AH10-AI48-AJ48</f>
        <v>551777.11015800759</v>
      </c>
    </row>
    <row r="49" spans="2:10" ht="16" hidden="1">
      <c r="B49" s="271" t="s">
        <v>286</v>
      </c>
      <c r="C49" s="203" t="s">
        <v>285</v>
      </c>
      <c r="D49" s="278">
        <f>AL34</f>
        <v>5.6987881997961953E-2</v>
      </c>
      <c r="E49" s="279">
        <f>AL36</f>
        <v>2.5850709513652249E-2</v>
      </c>
      <c r="F49" s="279">
        <v>0.12559999999999999</v>
      </c>
      <c r="G49" s="279">
        <v>0.1336</v>
      </c>
      <c r="H49" s="279"/>
      <c r="I49" s="278">
        <f>G49-H49</f>
        <v>0.1336</v>
      </c>
      <c r="J49" s="278">
        <f>D49-H49</f>
        <v>5.6987881997961953E-2</v>
      </c>
    </row>
    <row r="50" spans="2:10" ht="16">
      <c r="B50" s="271">
        <v>44</v>
      </c>
      <c r="C50" s="203" t="s">
        <v>271</v>
      </c>
      <c r="D50" s="278">
        <f>SUM(AL30:AT30)/SUM(AL32:AT32)</f>
        <v>5.6621387432494848E-2</v>
      </c>
      <c r="E50" s="279">
        <f>SUM(AL26:AT26)/SUM(AL32:AT32)</f>
        <v>2.6061873697667066E-2</v>
      </c>
      <c r="F50" s="279">
        <v>0.13869999999999999</v>
      </c>
      <c r="G50" s="279">
        <v>0.14799999999999999</v>
      </c>
      <c r="H50" s="279">
        <v>3.5529699999999997E-2</v>
      </c>
      <c r="I50" s="278">
        <f>G50-H50</f>
        <v>0.1124703</v>
      </c>
      <c r="J50" s="278">
        <f>D50-H50</f>
        <v>2.109168743249485E-2</v>
      </c>
    </row>
    <row r="51" spans="2:10" ht="16">
      <c r="B51" s="271">
        <v>45</v>
      </c>
      <c r="C51" s="203" t="s">
        <v>284</v>
      </c>
      <c r="D51" s="278">
        <f>SUM(AU30:AX30)/SUM(AU32:AX32)</f>
        <v>6.0104096877633108E-2</v>
      </c>
      <c r="E51" s="279">
        <f>SUM(AU26:AX26)/SUM(AU32:AX32)</f>
        <v>2.3224999345531717E-2</v>
      </c>
      <c r="F51" s="279">
        <v>0.10879999999999999</v>
      </c>
      <c r="G51" s="279">
        <v>0.1152</v>
      </c>
      <c r="H51" s="279">
        <v>3.7351000000000002E-2</v>
      </c>
      <c r="I51" s="278">
        <f>G51-H51</f>
        <v>7.7849000000000002E-2</v>
      </c>
      <c r="J51" s="278">
        <f>D51-H51</f>
        <v>2.2753096877633106E-2</v>
      </c>
    </row>
    <row r="52" spans="2:10" ht="16" hidden="1">
      <c r="B52" s="271" t="s">
        <v>283</v>
      </c>
      <c r="C52" s="203" t="s">
        <v>282</v>
      </c>
      <c r="D52" s="278">
        <f>AY34</f>
        <v>0.13071752347395793</v>
      </c>
      <c r="E52" s="279">
        <f>AY36</f>
        <v>0.10500549322469298</v>
      </c>
      <c r="F52" s="279">
        <v>9.3399999999999997E-2</v>
      </c>
      <c r="G52" s="279">
        <v>0.1</v>
      </c>
      <c r="H52" s="279"/>
      <c r="I52" s="278">
        <f>G52-H52</f>
        <v>0.1</v>
      </c>
      <c r="J52" s="278">
        <f>D52-H52</f>
        <v>0.13071752347395793</v>
      </c>
    </row>
    <row r="53" spans="2:10" ht="16">
      <c r="B53" s="271">
        <v>48</v>
      </c>
      <c r="C53" s="203" t="s">
        <v>281</v>
      </c>
      <c r="D53" s="278">
        <f>(AY30-BE30)/(AY32-BE32)</f>
        <v>0.1366762955828153</v>
      </c>
      <c r="E53" s="279">
        <f>(AY26-BE26)/(AY32-BE32)</f>
        <v>0.10961048244979005</v>
      </c>
      <c r="F53" s="279">
        <v>9.6000000000000002E-2</v>
      </c>
      <c r="G53" s="279">
        <v>0.10050000000000001</v>
      </c>
      <c r="H53" s="279">
        <v>2.9700000000000001E-2</v>
      </c>
      <c r="I53" s="278">
        <f>G53-H53</f>
        <v>7.0800000000000002E-2</v>
      </c>
      <c r="J53" s="278">
        <f>D53-H53</f>
        <v>0.1069762955828153</v>
      </c>
    </row>
    <row r="54" spans="2:10" ht="16">
      <c r="B54" s="271">
        <v>49</v>
      </c>
      <c r="C54" s="203" t="s">
        <v>280</v>
      </c>
      <c r="D54" s="278">
        <f>BE34</f>
        <v>5.4061660694746945E-2</v>
      </c>
      <c r="E54" s="279">
        <f>BE36</f>
        <v>4.5765197457369969E-2</v>
      </c>
      <c r="F54" s="279">
        <v>7.1999999999999995E-2</v>
      </c>
      <c r="G54" s="279">
        <v>9.6000000000000002E-2</v>
      </c>
      <c r="H54" s="279">
        <v>4.2332300000000003E-2</v>
      </c>
      <c r="I54" s="278">
        <f>G54-H54</f>
        <v>5.3667699999999999E-2</v>
      </c>
      <c r="J54" s="278">
        <f>D54-H54</f>
        <v>1.1729360694746942E-2</v>
      </c>
    </row>
    <row r="55" spans="2:10" ht="16">
      <c r="B55" s="203">
        <v>51</v>
      </c>
      <c r="C55" s="203" t="s">
        <v>279</v>
      </c>
      <c r="D55" s="278">
        <f>BF34</f>
        <v>8.0462683957456954E-2</v>
      </c>
      <c r="E55" s="279">
        <f>BF36</f>
        <v>4.0088662813417116E-2</v>
      </c>
      <c r="F55" s="279">
        <v>9.5100000000000004E-2</v>
      </c>
      <c r="G55" s="279">
        <v>0.1002</v>
      </c>
      <c r="H55" s="279">
        <v>3.2579200000000003E-2</v>
      </c>
      <c r="I55" s="278">
        <f>G55-H55</f>
        <v>6.7620799999999995E-2</v>
      </c>
      <c r="J55" s="278">
        <f>D55-H55</f>
        <v>4.7883483957456952E-2</v>
      </c>
    </row>
    <row r="56" spans="2:10" ht="16">
      <c r="B56" s="203">
        <v>52</v>
      </c>
      <c r="C56" s="203" t="s">
        <v>267</v>
      </c>
      <c r="D56" s="278">
        <f>BM34</f>
        <v>3.424382315963901E-2</v>
      </c>
      <c r="E56" s="279">
        <f>BM36</f>
        <v>5.8784991463159868E-3</v>
      </c>
      <c r="F56" s="279">
        <v>0.05</v>
      </c>
      <c r="G56" s="279">
        <v>4.8899999999999999E-2</v>
      </c>
      <c r="H56" s="279">
        <v>6.3829999999999998E-3</v>
      </c>
      <c r="I56" s="278">
        <f>G56-H56</f>
        <v>4.2516999999999999E-2</v>
      </c>
      <c r="J56" s="278">
        <f>D56-H56</f>
        <v>2.786082315963901E-2</v>
      </c>
    </row>
    <row r="57" spans="2:10" ht="16">
      <c r="B57" s="203">
        <v>53</v>
      </c>
      <c r="C57" s="203" t="s">
        <v>265</v>
      </c>
      <c r="D57" s="278">
        <f>BS34</f>
        <v>7.8977361772926302E-2</v>
      </c>
      <c r="E57" s="279">
        <f>BS36</f>
        <v>3.5515558525307994E-2</v>
      </c>
      <c r="F57" s="279">
        <v>9.5600000000000004E-2</v>
      </c>
      <c r="G57" s="279">
        <v>0.106</v>
      </c>
      <c r="H57" s="279">
        <v>4.1829699999999997E-2</v>
      </c>
      <c r="I57" s="278">
        <f>G57-H57</f>
        <v>6.41703E-2</v>
      </c>
      <c r="J57" s="278">
        <f>D57-H57</f>
        <v>3.7147661772926305E-2</v>
      </c>
    </row>
    <row r="58" spans="2:10" ht="16">
      <c r="B58" s="203">
        <v>54</v>
      </c>
      <c r="C58" s="203" t="s">
        <v>278</v>
      </c>
      <c r="D58" s="278">
        <f>BW34</f>
        <v>0.11910669172974231</v>
      </c>
      <c r="E58" s="279">
        <f>BW36</f>
        <v>2.6256408918506259E-2</v>
      </c>
      <c r="F58" s="279">
        <v>0.1212</v>
      </c>
      <c r="G58" s="279">
        <v>0.12139999999999999</v>
      </c>
      <c r="H58" s="279">
        <v>3.6543600000000002E-2</v>
      </c>
      <c r="I58" s="278">
        <f>G58-H58</f>
        <v>8.4856399999999998E-2</v>
      </c>
      <c r="J58" s="278">
        <f>D58-H58</f>
        <v>8.2563091729742299E-2</v>
      </c>
    </row>
    <row r="59" spans="2:10" ht="16">
      <c r="B59" s="203">
        <v>62</v>
      </c>
      <c r="C59" s="203" t="s">
        <v>262</v>
      </c>
      <c r="D59" s="278">
        <f>CC34</f>
        <v>0.17025793967268374</v>
      </c>
      <c r="E59" s="279">
        <f>CC36</f>
        <v>4.4666373521644182E-2</v>
      </c>
      <c r="F59" s="279">
        <v>0.10489999999999999</v>
      </c>
      <c r="G59" s="279">
        <v>0.11650000000000001</v>
      </c>
      <c r="H59" s="279">
        <v>3.4858899999999998E-2</v>
      </c>
      <c r="I59" s="278">
        <f>G59-H59</f>
        <v>8.1641100000000008E-2</v>
      </c>
      <c r="J59" s="278">
        <f>D59-H59</f>
        <v>0.13539903967268374</v>
      </c>
    </row>
    <row r="60" spans="2:10" ht="16">
      <c r="B60" s="203">
        <v>72</v>
      </c>
      <c r="C60" s="203" t="s">
        <v>277</v>
      </c>
      <c r="D60" s="278">
        <f>CJ34</f>
        <v>0.10119357031629622</v>
      </c>
      <c r="E60" s="279">
        <f>CJ36</f>
        <v>5.6908517946823778E-2</v>
      </c>
      <c r="F60" s="279">
        <v>0.1221</v>
      </c>
      <c r="G60" s="279">
        <v>0.14000000000000001</v>
      </c>
      <c r="H60" s="279">
        <v>4.1090000000000002E-2</v>
      </c>
      <c r="I60" s="278">
        <f>G60-H60</f>
        <v>9.8910000000000012E-2</v>
      </c>
      <c r="J60" s="278">
        <f>D60-H60</f>
        <v>6.010357031629622E-2</v>
      </c>
    </row>
    <row r="61" spans="2:10" ht="16">
      <c r="C61" s="203" t="s">
        <v>275</v>
      </c>
      <c r="D61" s="278">
        <f>(CM10/4+CM12+CM13+CM14+CM17+CM18+CM26+CM27+CG10/4+CG12+CG13+CG14+CG17+CG18+CG26+CG27+CB10/4+CB12+CB13+CB14+CB17+CB18+CB26+CB27+BY10/4+BY12+BY13+BY14+BY17+BY18+BY26+BY27)/(BY32+CB32+CG32+CM32)</f>
        <v>0.12317796020549933</v>
      </c>
      <c r="E61" s="279"/>
      <c r="F61" s="279">
        <v>0.1212</v>
      </c>
      <c r="G61" s="279">
        <v>0.12720000000000001</v>
      </c>
      <c r="H61" s="279"/>
      <c r="I61" s="278">
        <f>G61-H61</f>
        <v>0.12720000000000001</v>
      </c>
      <c r="J61" s="278">
        <f>D61-H61</f>
        <v>0.12317796020549933</v>
      </c>
    </row>
    <row r="62" spans="2:10" ht="16">
      <c r="E62" s="279"/>
    </row>
    <row r="63" spans="2:10" ht="16">
      <c r="B63" s="203">
        <v>71</v>
      </c>
      <c r="C63" s="203" t="s">
        <v>276</v>
      </c>
      <c r="D63" s="278">
        <f>CG34</f>
        <v>0.10255325949996376</v>
      </c>
      <c r="E63" s="277"/>
      <c r="F63" s="279"/>
      <c r="G63" s="280">
        <v>0.1047</v>
      </c>
      <c r="H63" s="279">
        <v>5.0380599999999998E-2</v>
      </c>
      <c r="I63" s="278">
        <f>G63-H63</f>
        <v>5.4319400000000004E-2</v>
      </c>
      <c r="J63" s="278">
        <f>D63-H63</f>
        <v>5.2172659499963761E-2</v>
      </c>
    </row>
    <row r="64" spans="2:10" ht="16">
      <c r="B64" s="203">
        <v>81</v>
      </c>
      <c r="C64" s="203" t="s">
        <v>275</v>
      </c>
      <c r="D64" s="278">
        <f>CM34</f>
        <v>0.12916106774768593</v>
      </c>
      <c r="E64" s="277"/>
      <c r="F64" s="279"/>
      <c r="G64" s="280">
        <v>0.14019999999999999</v>
      </c>
      <c r="H64" s="279">
        <v>2.4216600000000001E-2</v>
      </c>
      <c r="I64" s="278">
        <f>G64-H64</f>
        <v>0.11598339999999999</v>
      </c>
      <c r="J64" s="278">
        <f>D64-H64</f>
        <v>0.10494446774768593</v>
      </c>
    </row>
    <row r="65" spans="2:10" ht="16">
      <c r="B65" s="203">
        <v>56</v>
      </c>
      <c r="C65" s="203" t="s">
        <v>274</v>
      </c>
      <c r="D65" s="278">
        <f>BY34</f>
        <v>0.11470994968375227</v>
      </c>
      <c r="E65" s="277"/>
      <c r="F65" s="279"/>
      <c r="G65" s="280">
        <v>0.13980000000000001</v>
      </c>
      <c r="H65" s="279">
        <v>4.5415200000000003E-2</v>
      </c>
      <c r="I65" s="278">
        <f>G65-H65</f>
        <v>9.4384800000000005E-2</v>
      </c>
      <c r="J65" s="278">
        <f>D65-H65</f>
        <v>6.9294749683752266E-2</v>
      </c>
    </row>
    <row r="66" spans="2:10" ht="16">
      <c r="B66" s="203">
        <v>61</v>
      </c>
      <c r="C66" s="203" t="s">
        <v>273</v>
      </c>
      <c r="D66" s="278">
        <f>CB34</f>
        <v>7.3608198789531259E-2</v>
      </c>
      <c r="E66" s="277"/>
      <c r="F66" s="279"/>
      <c r="G66" s="280">
        <v>0.1129</v>
      </c>
      <c r="H66" s="279">
        <v>4.44448E-2</v>
      </c>
      <c r="I66" s="278">
        <f>G66-H66</f>
        <v>6.8455199999999994E-2</v>
      </c>
      <c r="J66" s="278">
        <f>D66-H66</f>
        <v>2.916339878953126E-2</v>
      </c>
    </row>
    <row r="68" spans="2:10">
      <c r="B68" s="203" t="s">
        <v>272</v>
      </c>
    </row>
    <row r="69" spans="2:10">
      <c r="B69" s="271">
        <v>44</v>
      </c>
      <c r="C69" s="203" t="s">
        <v>271</v>
      </c>
      <c r="D69" s="278">
        <f>D49</f>
        <v>5.6987881997961953E-2</v>
      </c>
      <c r="E69" s="267">
        <f>SUM(AL10:AT10)</f>
        <v>62679648.991345346</v>
      </c>
      <c r="F69" s="278">
        <f>F49</f>
        <v>0.12559999999999999</v>
      </c>
      <c r="G69" s="278">
        <f>G49</f>
        <v>0.1336</v>
      </c>
      <c r="I69" s="278">
        <f>I50</f>
        <v>0.1124703</v>
      </c>
      <c r="J69" s="278">
        <f>J50</f>
        <v>2.109168743249485E-2</v>
      </c>
    </row>
    <row r="70" spans="2:10">
      <c r="B70" s="203">
        <v>42</v>
      </c>
      <c r="C70" s="203" t="s">
        <v>270</v>
      </c>
      <c r="D70" s="278">
        <f>D48</f>
        <v>5.5550060051207474E-2</v>
      </c>
      <c r="E70" s="267">
        <f>AH10</f>
        <v>48284993</v>
      </c>
      <c r="F70" s="278">
        <f>F48</f>
        <v>0.10009999999999999</v>
      </c>
      <c r="G70" s="278">
        <f>G48</f>
        <v>9.9699999999999997E-2</v>
      </c>
      <c r="I70" s="278">
        <f>I48</f>
        <v>7.7174199999999998E-2</v>
      </c>
      <c r="J70" s="278">
        <f>J48</f>
        <v>3.3024260051207475E-2</v>
      </c>
    </row>
    <row r="71" spans="2:10">
      <c r="B71" s="203">
        <v>23</v>
      </c>
      <c r="C71" s="267" t="s">
        <v>269</v>
      </c>
      <c r="D71" s="278">
        <f>D43</f>
        <v>6.1388969433353618E-2</v>
      </c>
      <c r="E71" s="267">
        <f>I10</f>
        <v>46509917</v>
      </c>
      <c r="F71" s="278">
        <f>F43</f>
        <v>8.1900000000000001E-2</v>
      </c>
      <c r="G71" s="278">
        <f>G43</f>
        <v>8.1699999999999995E-2</v>
      </c>
      <c r="I71" s="278">
        <f>I43</f>
        <v>6.7299999999999999E-2</v>
      </c>
      <c r="J71" s="278">
        <f>J43</f>
        <v>4.6988969433353622E-2</v>
      </c>
    </row>
    <row r="72" spans="2:10">
      <c r="B72" s="271">
        <v>33</v>
      </c>
      <c r="C72" s="203" t="s">
        <v>268</v>
      </c>
      <c r="D72" s="278">
        <f>D44</f>
        <v>7.345640773050402E-2</v>
      </c>
      <c r="E72" s="267">
        <f>SUM(Z10:AG10)</f>
        <v>34525102</v>
      </c>
      <c r="F72" s="278">
        <f>F44</f>
        <v>0.112</v>
      </c>
      <c r="G72" s="278">
        <f>G44</f>
        <v>0.11899999999999999</v>
      </c>
      <c r="I72" s="278">
        <f>I47</f>
        <v>6.8382200000000004E-2</v>
      </c>
      <c r="J72" s="278">
        <f>J47</f>
        <v>3.807879507428253E-2</v>
      </c>
    </row>
    <row r="73" spans="2:10">
      <c r="B73" s="203">
        <v>52</v>
      </c>
      <c r="C73" s="203" t="s">
        <v>267</v>
      </c>
      <c r="D73" s="278">
        <f>D56</f>
        <v>3.424382315963901E-2</v>
      </c>
      <c r="E73" s="267">
        <f>BM10</f>
        <v>23236425</v>
      </c>
      <c r="F73" s="278">
        <f>F56</f>
        <v>0.05</v>
      </c>
      <c r="G73" s="278">
        <f>G56</f>
        <v>4.8899999999999999E-2</v>
      </c>
      <c r="I73" s="278">
        <f>I56</f>
        <v>4.2516999999999999E-2</v>
      </c>
      <c r="J73" s="278">
        <f>J56</f>
        <v>2.786082315963901E-2</v>
      </c>
    </row>
    <row r="74" spans="2:10">
      <c r="B74" s="203">
        <v>56</v>
      </c>
      <c r="C74" s="203" t="s">
        <v>266</v>
      </c>
      <c r="D74" s="278">
        <f>D65</f>
        <v>0.11470994968375227</v>
      </c>
      <c r="E74" s="267">
        <f>BY10</f>
        <v>16119698</v>
      </c>
      <c r="F74" s="278">
        <f>F65</f>
        <v>0</v>
      </c>
      <c r="G74" s="278">
        <f>G65</f>
        <v>0.13980000000000001</v>
      </c>
      <c r="I74" s="278">
        <f>I65</f>
        <v>9.4384800000000005E-2</v>
      </c>
      <c r="J74" s="278">
        <f>J65</f>
        <v>6.9294749683752266E-2</v>
      </c>
    </row>
    <row r="75" spans="2:10">
      <c r="B75" s="203">
        <v>53</v>
      </c>
      <c r="C75" s="203" t="s">
        <v>265</v>
      </c>
      <c r="D75" s="278">
        <f>D57</f>
        <v>7.8977361772926302E-2</v>
      </c>
      <c r="E75" s="267">
        <f>BS10</f>
        <v>15143857</v>
      </c>
      <c r="F75" s="278">
        <f>F57</f>
        <v>9.5600000000000004E-2</v>
      </c>
      <c r="G75" s="278">
        <f>G57</f>
        <v>0.106</v>
      </c>
      <c r="I75" s="278">
        <f>I57</f>
        <v>6.41703E-2</v>
      </c>
      <c r="J75" s="278">
        <f>J57</f>
        <v>3.7147661772926305E-2</v>
      </c>
    </row>
    <row r="76" spans="2:10">
      <c r="B76" s="271">
        <v>32</v>
      </c>
      <c r="C76" s="203" t="s">
        <v>264</v>
      </c>
      <c r="D76" s="278">
        <f>D46</f>
        <v>8.2237305069290945E-2</v>
      </c>
      <c r="E76" s="267">
        <f>SUM(S10:Y10)</f>
        <v>15990076</v>
      </c>
      <c r="F76" s="280">
        <f>F46</f>
        <v>0.1075</v>
      </c>
      <c r="G76" s="280">
        <f>G46</f>
        <v>0.11849999999999999</v>
      </c>
      <c r="I76" s="280">
        <f>I46</f>
        <v>8.6106599999999991E-2</v>
      </c>
      <c r="J76" s="280">
        <f>J46</f>
        <v>4.9843905069290942E-2</v>
      </c>
    </row>
    <row r="77" spans="2:10">
      <c r="D77" s="278"/>
      <c r="E77" s="267"/>
      <c r="F77" s="278"/>
      <c r="G77" s="278"/>
      <c r="I77" s="278"/>
      <c r="J77" s="278"/>
    </row>
    <row r="78" spans="2:10">
      <c r="D78" s="278"/>
      <c r="E78" s="267"/>
      <c r="F78" s="278"/>
      <c r="G78" s="278"/>
      <c r="I78" s="278"/>
      <c r="J78" s="278"/>
    </row>
    <row r="80" spans="2:10">
      <c r="B80" s="203">
        <v>54</v>
      </c>
      <c r="C80" s="203" t="s">
        <v>263</v>
      </c>
      <c r="D80" s="278">
        <f>D58</f>
        <v>0.11910669172974231</v>
      </c>
      <c r="F80" s="278">
        <f>F58</f>
        <v>0.1212</v>
      </c>
    </row>
    <row r="81" spans="2:10">
      <c r="B81" s="203">
        <v>62</v>
      </c>
      <c r="C81" s="203" t="s">
        <v>262</v>
      </c>
      <c r="D81" s="278">
        <f>D59</f>
        <v>0.17025793967268374</v>
      </c>
      <c r="F81" s="278">
        <f>F59</f>
        <v>0.10489999999999999</v>
      </c>
    </row>
    <row r="84" spans="2:10" ht="13">
      <c r="D84" s="203" t="s">
        <v>261</v>
      </c>
      <c r="E84" s="203" t="s">
        <v>260</v>
      </c>
      <c r="F84" s="281" t="s">
        <v>259</v>
      </c>
      <c r="G84" s="203" t="s">
        <v>258</v>
      </c>
      <c r="H84" s="203" t="s">
        <v>257</v>
      </c>
      <c r="I84" s="203" t="s">
        <v>256</v>
      </c>
      <c r="J84" s="203" t="s">
        <v>255</v>
      </c>
    </row>
    <row r="85" spans="2:10">
      <c r="B85" s="203">
        <v>722</v>
      </c>
      <c r="C85" s="203" t="s">
        <v>254</v>
      </c>
      <c r="D85" s="282">
        <f>CL34</f>
        <v>0.1208816301319327</v>
      </c>
      <c r="E85" s="267">
        <f>CL10</f>
        <v>9685331</v>
      </c>
      <c r="F85" s="283">
        <v>0.17323</v>
      </c>
      <c r="G85" s="283">
        <v>5.0681799999999999E-2</v>
      </c>
      <c r="H85" s="278">
        <f>CL36</f>
        <v>7.1293913871352463E-2</v>
      </c>
      <c r="I85" s="150">
        <f>D85-G85</f>
        <v>7.0199830131932706E-2</v>
      </c>
      <c r="J85" s="150">
        <f>F85-G85</f>
        <v>0.1225482</v>
      </c>
    </row>
    <row r="86" spans="2:10">
      <c r="B86" s="203">
        <v>441</v>
      </c>
      <c r="C86" s="203" t="s">
        <v>253</v>
      </c>
      <c r="D86" s="278">
        <f>AM34</f>
        <v>4.3355350021687826E-2</v>
      </c>
      <c r="E86" s="267">
        <f>AM10</f>
        <v>10716936.310369454</v>
      </c>
      <c r="F86" s="283">
        <v>0.12866820000000001</v>
      </c>
      <c r="G86" s="283">
        <v>1.9318599999999998E-2</v>
      </c>
      <c r="H86" s="278">
        <f>AM36</f>
        <v>1.7722644838264929E-2</v>
      </c>
      <c r="I86" s="150">
        <f>D86-G86</f>
        <v>2.4036750021687828E-2</v>
      </c>
      <c r="J86" s="150">
        <f>F86-G86</f>
        <v>0.10934960000000002</v>
      </c>
    </row>
    <row r="87" spans="2:10">
      <c r="B87" s="203">
        <v>561</v>
      </c>
      <c r="C87" s="284" t="s">
        <v>252</v>
      </c>
      <c r="D87" s="283">
        <f>BZ34</f>
        <v>0.11592573050455807</v>
      </c>
      <c r="E87" s="285">
        <f>BZ10</f>
        <v>14660649.241445867</v>
      </c>
      <c r="F87" s="283">
        <v>0.1447715</v>
      </c>
      <c r="G87" s="283">
        <v>4.1094199999999997E-2</v>
      </c>
      <c r="H87" s="278">
        <f>BZ36</f>
        <v>4.7334720491738633E-2</v>
      </c>
      <c r="I87" s="150">
        <f>D87-G87</f>
        <v>7.4831530504558069E-2</v>
      </c>
      <c r="J87" s="150">
        <f>F87-G87</f>
        <v>0.1036773</v>
      </c>
    </row>
    <row r="88" spans="2:10">
      <c r="B88" s="203">
        <v>332</v>
      </c>
      <c r="C88" s="284" t="s">
        <v>251</v>
      </c>
      <c r="D88" s="283">
        <f>AA34</f>
        <v>7.8416135522451608E-2</v>
      </c>
      <c r="E88" s="285">
        <f>AA10</f>
        <v>10775189</v>
      </c>
      <c r="F88" s="283">
        <v>0.1064261</v>
      </c>
      <c r="G88" s="283">
        <v>2.3781500000000001E-2</v>
      </c>
      <c r="H88" s="278">
        <f>AA36</f>
        <v>3.7545723051100828E-2</v>
      </c>
      <c r="I88" s="150">
        <f>D88-G88</f>
        <v>5.4634635522451611E-2</v>
      </c>
      <c r="J88" s="150">
        <f>F88-G88</f>
        <v>8.2644599999999999E-2</v>
      </c>
    </row>
    <row r="89" spans="2:10">
      <c r="B89" s="203">
        <v>423</v>
      </c>
      <c r="C89" s="203" t="s">
        <v>250</v>
      </c>
      <c r="D89" s="278">
        <f>AI34</f>
        <v>5.6905533693725321E-2</v>
      </c>
      <c r="E89" s="267">
        <f>AI10</f>
        <v>28868124.665323593</v>
      </c>
      <c r="F89" s="283">
        <v>0.1051748</v>
      </c>
      <c r="G89" s="283">
        <v>2.2010499999999999E-2</v>
      </c>
      <c r="H89" s="278">
        <f>AI36</f>
        <v>2.3453724831146591E-2</v>
      </c>
      <c r="I89" s="150">
        <f>D89-G89</f>
        <v>3.4895033693725319E-2</v>
      </c>
      <c r="J89" s="150">
        <f>F89-G89</f>
        <v>8.3164299999999997E-2</v>
      </c>
    </row>
    <row r="90" spans="2:10">
      <c r="B90" s="203">
        <v>238</v>
      </c>
      <c r="C90" s="284" t="s">
        <v>249</v>
      </c>
      <c r="D90" s="283">
        <f>L34</f>
        <v>9.7631091300446546E-2</v>
      </c>
      <c r="E90" s="285">
        <f>L10</f>
        <v>27434951</v>
      </c>
      <c r="F90" s="283">
        <v>0.1072231</v>
      </c>
      <c r="G90" s="283">
        <v>2.9384299999999999E-2</v>
      </c>
      <c r="H90" s="278">
        <f>L36</f>
        <v>4.0677530016527914E-2</v>
      </c>
      <c r="I90" s="150">
        <f>D90-G90</f>
        <v>6.8246791300446544E-2</v>
      </c>
      <c r="J90" s="150">
        <f>F90-G90</f>
        <v>7.78388E-2</v>
      </c>
    </row>
    <row r="91" spans="2:10">
      <c r="B91" s="203">
        <v>236</v>
      </c>
      <c r="C91" s="203" t="s">
        <v>248</v>
      </c>
      <c r="D91" s="278">
        <f>J34</f>
        <v>3.5647620305341743E-2</v>
      </c>
      <c r="E91" s="267">
        <f>J10</f>
        <v>12056983</v>
      </c>
      <c r="F91" s="283">
        <v>7.6233200000000001E-2</v>
      </c>
      <c r="G91" s="283">
        <v>5.463E-3</v>
      </c>
      <c r="H91" s="278">
        <f>J36</f>
        <v>1.0759869232286444E-2</v>
      </c>
      <c r="I91" s="150">
        <f>D91-G91</f>
        <v>3.0184620305341744E-2</v>
      </c>
      <c r="J91" s="150">
        <f>F91-G91</f>
        <v>7.0770200000000005E-2</v>
      </c>
    </row>
    <row r="92" spans="2:10">
      <c r="B92" s="203">
        <v>424</v>
      </c>
      <c r="C92" s="203" t="s">
        <v>247</v>
      </c>
      <c r="D92" s="278">
        <f>AJ34</f>
        <v>5.305674831874195E-2</v>
      </c>
      <c r="E92" s="267">
        <f>AJ10</f>
        <v>18865091.2245184</v>
      </c>
      <c r="F92" s="283">
        <v>9.0572299999999994E-2</v>
      </c>
      <c r="G92" s="283">
        <v>2.0387700000000002E-2</v>
      </c>
      <c r="H92" s="278">
        <f>AJ36</f>
        <v>2.1727474477899966E-2</v>
      </c>
      <c r="I92" s="150">
        <f>D92-G92</f>
        <v>3.2669048318741949E-2</v>
      </c>
      <c r="J92" s="150">
        <f>F92-G92</f>
        <v>7.0184599999999986E-2</v>
      </c>
    </row>
    <row r="93" spans="2:10">
      <c r="B93" s="203">
        <v>523</v>
      </c>
      <c r="C93" s="203" t="s">
        <v>246</v>
      </c>
      <c r="D93" s="278">
        <f>BP34</f>
        <v>3.0183347032323681E-2</v>
      </c>
      <c r="E93" s="267">
        <f>BP10</f>
        <v>9965174</v>
      </c>
      <c r="F93" s="283">
        <v>6.00609E-2</v>
      </c>
      <c r="G93" s="283">
        <v>6.6972000000000004E-3</v>
      </c>
      <c r="H93" s="278">
        <f>BP36</f>
        <v>4.7738419779752919E-3</v>
      </c>
      <c r="I93" s="150">
        <f>D93-G93</f>
        <v>2.3486147032323681E-2</v>
      </c>
      <c r="J93" s="150">
        <f>F93-G93</f>
        <v>5.33637E-2</v>
      </c>
    </row>
    <row r="94" spans="2:10">
      <c r="B94" s="203">
        <v>531</v>
      </c>
      <c r="C94" s="203" t="s">
        <v>245</v>
      </c>
      <c r="D94" s="278">
        <f>BT34</f>
        <v>6.6936454576406568E-2</v>
      </c>
      <c r="E94" s="267">
        <f>BT10</f>
        <v>11902229</v>
      </c>
      <c r="F94" s="283">
        <v>7.7558199999999994E-2</v>
      </c>
      <c r="G94" s="283">
        <v>2.64059E-2</v>
      </c>
      <c r="H94" s="278">
        <f>BT36</f>
        <v>2.209590745490338E-2</v>
      </c>
      <c r="I94" s="150">
        <f>D94-G94</f>
        <v>4.0530554576406572E-2</v>
      </c>
      <c r="J94" s="150">
        <f>F94-G94</f>
        <v>5.1152299999999998E-2</v>
      </c>
    </row>
    <row r="96" spans="2:10">
      <c r="I96" s="278">
        <f>AVERAGE(I85:I94)</f>
        <v>4.5371494140761602E-2</v>
      </c>
      <c r="J96" s="278">
        <f>AVERAGE(J85:J94)</f>
        <v>8.2469360000000005E-2</v>
      </c>
    </row>
    <row r="99" spans="2:10">
      <c r="B99" s="203">
        <v>524</v>
      </c>
      <c r="C99" s="286" t="s">
        <v>244</v>
      </c>
      <c r="D99" s="287">
        <f>BQ34</f>
        <v>0.11156221163176884</v>
      </c>
      <c r="E99" s="288">
        <f>BQ10</f>
        <v>8313580</v>
      </c>
      <c r="F99" s="282">
        <v>5.3465899999999997E-2</v>
      </c>
    </row>
    <row r="100" spans="2:10">
      <c r="B100" s="203">
        <v>237</v>
      </c>
      <c r="C100" s="203" t="s">
        <v>243</v>
      </c>
      <c r="D100" s="278">
        <f>K34</f>
        <v>5.0993639824300371E-2</v>
      </c>
      <c r="E100" s="267">
        <f>K10</f>
        <v>7017983</v>
      </c>
      <c r="F100" s="283">
        <v>8.5105500000000001E-2</v>
      </c>
      <c r="G100" s="283">
        <v>3.09661E-2</v>
      </c>
      <c r="H100" s="278">
        <f>K36</f>
        <v>3.1608208240006631E-2</v>
      </c>
      <c r="I100" s="150">
        <f>D100-G100</f>
        <v>2.0027539824300371E-2</v>
      </c>
      <c r="J100" s="150">
        <f>F100-G100</f>
        <v>5.4139400000000004E-2</v>
      </c>
    </row>
    <row r="102" spans="2:10">
      <c r="D102" s="150"/>
      <c r="E102" s="267"/>
      <c r="F102" s="278"/>
    </row>
  </sheetData>
  <mergeCells count="105">
    <mergeCell ref="CM4:CP4"/>
    <mergeCell ref="CJ5:CJ6"/>
    <mergeCell ref="CK5:CK6"/>
    <mergeCell ref="CL5:CL6"/>
    <mergeCell ref="CN5:CN6"/>
    <mergeCell ref="BS4:BV4"/>
    <mergeCell ref="BV5:BV6"/>
    <mergeCell ref="BW4:BW6"/>
    <mergeCell ref="BT5:BT6"/>
    <mergeCell ref="CM5:CM6"/>
    <mergeCell ref="CP5:CP6"/>
    <mergeCell ref="CG5:CG6"/>
    <mergeCell ref="BN5:BN6"/>
    <mergeCell ref="CC4:CF4"/>
    <mergeCell ref="CI5:CI6"/>
    <mergeCell ref="BM4:BR4"/>
    <mergeCell ref="CE5:CE6"/>
    <mergeCell ref="BY4:CA5"/>
    <mergeCell ref="CO5:CO6"/>
    <mergeCell ref="CB4:CB6"/>
    <mergeCell ref="M5:M6"/>
    <mergeCell ref="N5:N6"/>
    <mergeCell ref="O5:O6"/>
    <mergeCell ref="BJ5:BJ6"/>
    <mergeCell ref="BK5:BK6"/>
    <mergeCell ref="BL5:BL6"/>
    <mergeCell ref="AE5:AE6"/>
    <mergeCell ref="CG4:CI4"/>
    <mergeCell ref="BU5:BU6"/>
    <mergeCell ref="R5:R6"/>
    <mergeCell ref="BB5:BB6"/>
    <mergeCell ref="BC5:BC6"/>
    <mergeCell ref="BP5:BP6"/>
    <mergeCell ref="BH5:BH6"/>
    <mergeCell ref="AZ5:AZ6"/>
    <mergeCell ref="BI5:BI6"/>
    <mergeCell ref="CC5:CC6"/>
    <mergeCell ref="CJ4:CL4"/>
    <mergeCell ref="AF5:AF6"/>
    <mergeCell ref="AG5:AG6"/>
    <mergeCell ref="CH5:CH6"/>
    <mergeCell ref="BO5:BO6"/>
    <mergeCell ref="BQ5:BQ6"/>
    <mergeCell ref="BR5:BR6"/>
    <mergeCell ref="BG5:BG6"/>
    <mergeCell ref="BM5:BM6"/>
    <mergeCell ref="BS5:BS6"/>
    <mergeCell ref="Y5:Y6"/>
    <mergeCell ref="Z5:Z6"/>
    <mergeCell ref="U5:U6"/>
    <mergeCell ref="P5:P6"/>
    <mergeCell ref="Q5:Q6"/>
    <mergeCell ref="CF5:CF6"/>
    <mergeCell ref="CD5:CD6"/>
    <mergeCell ref="BX4:BX6"/>
    <mergeCell ref="AT5:AT6"/>
    <mergeCell ref="BA5:BA6"/>
    <mergeCell ref="BF4:BL4"/>
    <mergeCell ref="BD5:BD6"/>
    <mergeCell ref="AY4:BE4"/>
    <mergeCell ref="L5:L6"/>
    <mergeCell ref="S5:S6"/>
    <mergeCell ref="T5:T6"/>
    <mergeCell ref="M4:AG4"/>
    <mergeCell ref="X5:X6"/>
    <mergeCell ref="BF5:BF6"/>
    <mergeCell ref="I4:L4"/>
    <mergeCell ref="C5:C6"/>
    <mergeCell ref="D5:D6"/>
    <mergeCell ref="E5:E6"/>
    <mergeCell ref="G4:G6"/>
    <mergeCell ref="H4:H6"/>
    <mergeCell ref="I5:I6"/>
    <mergeCell ref="F5:F6"/>
    <mergeCell ref="J5:J6"/>
    <mergeCell ref="AX5:AX6"/>
    <mergeCell ref="AO5:AO6"/>
    <mergeCell ref="AP5:AP6"/>
    <mergeCell ref="AQ5:AQ6"/>
    <mergeCell ref="B4:B6"/>
    <mergeCell ref="BE5:BE6"/>
    <mergeCell ref="C4:F4"/>
    <mergeCell ref="K5:K6"/>
    <mergeCell ref="AR5:AR6"/>
    <mergeCell ref="AS5:AS6"/>
    <mergeCell ref="AY5:AY6"/>
    <mergeCell ref="AB5:AB6"/>
    <mergeCell ref="AC5:AC6"/>
    <mergeCell ref="AD5:AD6"/>
    <mergeCell ref="W5:W6"/>
    <mergeCell ref="AL5:AL6"/>
    <mergeCell ref="AM5:AM6"/>
    <mergeCell ref="AN5:AN6"/>
    <mergeCell ref="AA5:AA6"/>
    <mergeCell ref="AJ5:AJ6"/>
    <mergeCell ref="A4:A6"/>
    <mergeCell ref="AH4:AK4"/>
    <mergeCell ref="AL4:AX4"/>
    <mergeCell ref="AH5:AH6"/>
    <mergeCell ref="AI5:AI6"/>
    <mergeCell ref="V5:V6"/>
    <mergeCell ref="AK5:AK6"/>
    <mergeCell ref="AU5:AU6"/>
    <mergeCell ref="AV5:AV6"/>
    <mergeCell ref="AW5:AW6"/>
  </mergeCells>
  <pageMargins left="0.5" right="0.5" top="0.5" bottom="0.5" header="0.26" footer="0.7"/>
  <pageSetup scale="80" fitToWidth="0" orientation="landscape"/>
  <headerFooter alignWithMargins="0"/>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31B54-BE02-2D48-A657-C2AEDE86D6BB}">
  <sheetPr codeName="Sheet41"/>
  <dimension ref="A1:I9"/>
  <sheetViews>
    <sheetView workbookViewId="0">
      <selection activeCell="A8" sqref="A8:XFD11"/>
    </sheetView>
  </sheetViews>
  <sheetFormatPr baseColWidth="10" defaultRowHeight="15"/>
  <cols>
    <col min="1" max="1" width="27.28515625" style="289" customWidth="1"/>
    <col min="2" max="2" width="13" style="289" hidden="1" customWidth="1"/>
    <col min="3" max="7" width="13" style="289" customWidth="1"/>
    <col min="8" max="8" width="10.7109375" style="289"/>
    <col min="9" max="9" width="13" style="289" customWidth="1"/>
    <col min="10" max="16384" width="10.7109375" style="289"/>
  </cols>
  <sheetData>
    <row r="1" spans="1:9">
      <c r="A1" s="291" t="s">
        <v>555</v>
      </c>
      <c r="H1" s="289" t="s">
        <v>554</v>
      </c>
    </row>
    <row r="2" spans="1:9" ht="19">
      <c r="A2" s="300"/>
      <c r="B2" s="299" t="s">
        <v>553</v>
      </c>
      <c r="C2" s="298" t="s">
        <v>552</v>
      </c>
      <c r="D2" s="298" t="s">
        <v>551</v>
      </c>
      <c r="E2" s="298" t="s">
        <v>550</v>
      </c>
      <c r="F2" s="298" t="s">
        <v>549</v>
      </c>
      <c r="G2" s="298" t="s">
        <v>548</v>
      </c>
      <c r="H2" s="297" t="s">
        <v>547</v>
      </c>
      <c r="I2" s="297" t="s">
        <v>546</v>
      </c>
    </row>
    <row r="3" spans="1:9" ht="19">
      <c r="A3" s="295" t="s">
        <v>545</v>
      </c>
      <c r="B3" s="294">
        <v>7.8618726549339088E-2</v>
      </c>
      <c r="C3" s="292">
        <v>0.10033157233752499</v>
      </c>
      <c r="D3" s="292">
        <v>0.13272439241133727</v>
      </c>
      <c r="E3" s="292">
        <v>0.1643110785987032</v>
      </c>
      <c r="F3" s="292">
        <v>0.19121138214380151</v>
      </c>
      <c r="G3" s="292">
        <v>0.20151769430819544</v>
      </c>
      <c r="H3" s="290">
        <v>0.23134466409200716</v>
      </c>
      <c r="I3" s="292">
        <v>0.25433205407174786</v>
      </c>
    </row>
    <row r="4" spans="1:9" ht="19">
      <c r="A4" s="293" t="s">
        <v>544</v>
      </c>
      <c r="B4" s="294"/>
      <c r="C4" s="296">
        <v>2.8459844971696978E-2</v>
      </c>
      <c r="D4" s="296">
        <v>3.0234032807936888E-2</v>
      </c>
      <c r="E4" s="296">
        <v>3.3995806986338112E-2</v>
      </c>
      <c r="F4" s="296">
        <v>3.887037619908762E-2</v>
      </c>
      <c r="G4" s="296">
        <v>4.145735336034248E-2</v>
      </c>
      <c r="H4" s="290">
        <v>3.0961442783105912E-2</v>
      </c>
      <c r="I4" s="292"/>
    </row>
    <row r="5" spans="1:9" ht="19">
      <c r="A5" s="295" t="s">
        <v>543</v>
      </c>
      <c r="B5" s="294">
        <v>6.9522954322046263E-2</v>
      </c>
      <c r="C5" s="292">
        <v>7.8538294113718946E-2</v>
      </c>
      <c r="D5" s="292">
        <v>8.6741065770253367E-2</v>
      </c>
      <c r="E5" s="292">
        <v>8.9596096783251686E-2</v>
      </c>
      <c r="F5" s="292">
        <v>8.9347894221389779E-2</v>
      </c>
      <c r="G5" s="292">
        <v>8.7704179666378931E-2</v>
      </c>
      <c r="H5" s="290">
        <f>I5</f>
        <v>9.8333932620018799E-2</v>
      </c>
      <c r="I5" s="292">
        <v>9.8333932620018799E-2</v>
      </c>
    </row>
    <row r="6" spans="1:9" ht="19">
      <c r="A6" s="293" t="s">
        <v>542</v>
      </c>
      <c r="C6" s="292">
        <v>2.5479443126198896E-2</v>
      </c>
      <c r="D6" s="292">
        <v>2.7830758847892028E-2</v>
      </c>
      <c r="E6" s="292">
        <v>2.8098524561591769E-2</v>
      </c>
      <c r="F6" s="292">
        <v>3.020234963971211E-2</v>
      </c>
      <c r="G6" s="292">
        <v>3.3876357286799545E-2</v>
      </c>
      <c r="H6" s="290">
        <f>I6</f>
        <v>5.0537905568792396E-2</v>
      </c>
      <c r="I6" s="292">
        <v>5.0537905568792396E-2</v>
      </c>
    </row>
    <row r="7" spans="1:9">
      <c r="C7" s="290"/>
      <c r="D7" s="290"/>
      <c r="E7" s="290"/>
      <c r="F7" s="290"/>
      <c r="G7" s="290"/>
    </row>
    <row r="9" spans="1:9">
      <c r="A9" s="289" t="s">
        <v>556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116"/>
  <sheetViews>
    <sheetView workbookViewId="0">
      <pane xSplit="1" ySplit="2" topLeftCell="B3" activePane="bottomRight" state="frozen"/>
      <selection pane="topRight" activeCell="B1" sqref="B1"/>
      <selection pane="bottomLeft" activeCell="A3" sqref="A3"/>
      <selection pane="bottomRight" activeCell="B1" sqref="B1"/>
    </sheetView>
  </sheetViews>
  <sheetFormatPr baseColWidth="10" defaultRowHeight="16"/>
  <sheetData>
    <row r="1" spans="1:3">
      <c r="B1" s="3" t="s">
        <v>92</v>
      </c>
    </row>
    <row r="2" spans="1:3" ht="51">
      <c r="A2" s="82"/>
      <c r="B2" s="82" t="s">
        <v>94</v>
      </c>
      <c r="C2" s="82" t="s">
        <v>187</v>
      </c>
    </row>
    <row r="3" spans="1:3">
      <c r="A3" s="86">
        <v>1910</v>
      </c>
    </row>
    <row r="4" spans="1:3">
      <c r="A4" s="86">
        <v>1911</v>
      </c>
      <c r="C4" s="87"/>
    </row>
    <row r="5" spans="1:3">
      <c r="A5" s="86">
        <v>1912</v>
      </c>
      <c r="C5" s="87"/>
    </row>
    <row r="6" spans="1:3">
      <c r="A6" s="86">
        <v>1913</v>
      </c>
      <c r="B6" s="88">
        <v>0.18835218480515314</v>
      </c>
      <c r="C6" s="88">
        <v>0.20430686397266487</v>
      </c>
    </row>
    <row r="7" spans="1:3">
      <c r="A7" s="86">
        <v>1914</v>
      </c>
      <c r="B7" s="88">
        <v>0.19327315990834554</v>
      </c>
      <c r="C7" s="88">
        <v>0.20918811398278123</v>
      </c>
    </row>
    <row r="8" spans="1:3">
      <c r="A8" s="86">
        <v>1915</v>
      </c>
      <c r="B8" s="88">
        <v>0.18702569406720165</v>
      </c>
      <c r="C8" s="88">
        <v>0.20277927965118467</v>
      </c>
    </row>
    <row r="9" spans="1:3">
      <c r="A9" s="86">
        <v>1916</v>
      </c>
      <c r="B9" s="88">
        <v>0.20635863045401706</v>
      </c>
      <c r="C9" s="88">
        <v>0.21372245572669954</v>
      </c>
    </row>
    <row r="10" spans="1:3">
      <c r="A10" s="86">
        <v>1917</v>
      </c>
      <c r="B10" s="88">
        <v>0.20136263442645991</v>
      </c>
      <c r="C10" s="88">
        <v>0.21301084224604105</v>
      </c>
    </row>
    <row r="11" spans="1:3">
      <c r="A11" s="86">
        <v>1918</v>
      </c>
      <c r="B11" s="88">
        <v>0.18951893559985655</v>
      </c>
      <c r="C11" s="88">
        <v>0.1970044529094373</v>
      </c>
    </row>
    <row r="12" spans="1:3">
      <c r="A12" s="86">
        <v>1919</v>
      </c>
      <c r="B12" s="88">
        <v>0.21007459057269554</v>
      </c>
      <c r="C12" s="88">
        <v>0.21640649918603846</v>
      </c>
    </row>
    <row r="13" spans="1:3">
      <c r="A13" s="86">
        <v>1920</v>
      </c>
      <c r="B13" s="88">
        <v>0.18402602239174717</v>
      </c>
      <c r="C13" s="88">
        <v>0.19131878206434608</v>
      </c>
    </row>
    <row r="14" spans="1:3">
      <c r="A14" s="86">
        <v>1921</v>
      </c>
      <c r="B14" s="88">
        <v>0.18099041031887286</v>
      </c>
      <c r="C14" s="88">
        <v>0.19179998241246404</v>
      </c>
    </row>
    <row r="15" spans="1:3">
      <c r="A15" s="86">
        <v>1922</v>
      </c>
      <c r="B15" s="88">
        <v>0.17626613263747531</v>
      </c>
      <c r="C15" s="88">
        <v>0.18577782585487698</v>
      </c>
    </row>
    <row r="16" spans="1:3">
      <c r="A16" s="86">
        <v>1923</v>
      </c>
      <c r="B16" s="88">
        <v>0.16885257938925011</v>
      </c>
      <c r="C16" s="88">
        <v>0.17705646037321343</v>
      </c>
    </row>
    <row r="17" spans="1:3">
      <c r="A17" s="86">
        <v>1924</v>
      </c>
      <c r="B17" s="88">
        <v>0.17605549310994764</v>
      </c>
      <c r="C17" s="88">
        <v>0.18473251488057832</v>
      </c>
    </row>
    <row r="18" spans="1:3">
      <c r="A18" s="86">
        <v>1925</v>
      </c>
      <c r="B18" s="88">
        <v>0.19947570860664071</v>
      </c>
      <c r="C18" s="88">
        <v>0.20689066849684279</v>
      </c>
    </row>
    <row r="19" spans="1:3">
      <c r="A19" s="86">
        <v>1926</v>
      </c>
      <c r="B19" s="88">
        <v>0.21214557740825538</v>
      </c>
      <c r="C19" s="88">
        <v>0.21916091037069696</v>
      </c>
    </row>
    <row r="20" spans="1:3">
      <c r="A20" s="86">
        <v>1927</v>
      </c>
      <c r="B20" s="88">
        <v>0.2032842715404716</v>
      </c>
      <c r="C20" s="88">
        <v>0.21244659181777953</v>
      </c>
    </row>
    <row r="21" spans="1:3">
      <c r="A21" s="86">
        <v>1928</v>
      </c>
      <c r="B21" s="88">
        <v>0.21389152741289313</v>
      </c>
      <c r="C21" s="88">
        <v>0.2229381323325248</v>
      </c>
    </row>
    <row r="22" spans="1:3">
      <c r="A22" s="86">
        <v>1929</v>
      </c>
      <c r="B22" s="88">
        <v>0.21163062361182727</v>
      </c>
      <c r="C22" s="88">
        <v>0.22183474060982478</v>
      </c>
    </row>
    <row r="23" spans="1:3">
      <c r="A23" s="86">
        <v>1930</v>
      </c>
      <c r="B23" s="88">
        <v>0.18087777716676365</v>
      </c>
      <c r="C23" s="88">
        <v>0.19379339773372309</v>
      </c>
    </row>
    <row r="24" spans="1:3">
      <c r="A24" s="86">
        <v>1931</v>
      </c>
      <c r="B24" s="88">
        <v>0.15032631780090977</v>
      </c>
      <c r="C24" s="88">
        <v>0.16767304851132686</v>
      </c>
    </row>
    <row r="25" spans="1:3">
      <c r="A25" s="86">
        <v>1932</v>
      </c>
      <c r="B25" s="88">
        <v>0.1391273974228337</v>
      </c>
      <c r="C25" s="88">
        <v>0.16520002018841512</v>
      </c>
    </row>
    <row r="26" spans="1:3">
      <c r="A26" s="86">
        <v>1933</v>
      </c>
      <c r="B26" s="88">
        <v>0.15156593803209994</v>
      </c>
      <c r="C26" s="88">
        <v>0.17479944114352206</v>
      </c>
    </row>
    <row r="27" spans="1:3">
      <c r="A27" s="86">
        <v>1934</v>
      </c>
      <c r="B27" s="88">
        <v>0.17151700739952933</v>
      </c>
      <c r="C27" s="88">
        <v>0.19070173984679706</v>
      </c>
    </row>
    <row r="28" spans="1:3">
      <c r="A28" s="86">
        <v>1935</v>
      </c>
      <c r="B28" s="88">
        <v>0.17361282732280722</v>
      </c>
      <c r="C28" s="88">
        <v>0.19332875169424676</v>
      </c>
    </row>
    <row r="29" spans="1:3">
      <c r="A29" s="86">
        <v>1936</v>
      </c>
      <c r="B29" s="88">
        <v>0.19243720545539639</v>
      </c>
      <c r="C29" s="88">
        <v>0.20923003414404112</v>
      </c>
    </row>
    <row r="30" spans="1:3">
      <c r="A30" s="86">
        <v>1937</v>
      </c>
      <c r="B30" s="88">
        <v>0.19041947899912692</v>
      </c>
      <c r="C30" s="88">
        <v>0.20642565371469937</v>
      </c>
    </row>
    <row r="31" spans="1:3">
      <c r="A31" s="86">
        <v>1938</v>
      </c>
      <c r="B31" s="88">
        <v>0.1719334006072194</v>
      </c>
      <c r="C31" s="88">
        <v>0.18644219035728662</v>
      </c>
    </row>
    <row r="32" spans="1:3">
      <c r="A32" s="86">
        <v>1939</v>
      </c>
      <c r="B32" s="88">
        <v>0.18481136220024927</v>
      </c>
      <c r="C32" s="88">
        <v>0.19569612061922045</v>
      </c>
    </row>
    <row r="33" spans="1:3">
      <c r="A33" s="86">
        <v>1940</v>
      </c>
      <c r="B33" s="88">
        <v>0.19305442067419556</v>
      </c>
      <c r="C33" s="88">
        <v>0.20863856073344064</v>
      </c>
    </row>
    <row r="34" spans="1:3">
      <c r="A34" s="86">
        <v>1941</v>
      </c>
      <c r="B34" s="88">
        <v>0.19486650070173528</v>
      </c>
      <c r="C34" s="88">
        <v>0.2155795168032886</v>
      </c>
    </row>
    <row r="35" spans="1:3">
      <c r="A35" s="86">
        <v>1942</v>
      </c>
      <c r="B35" s="88">
        <v>0.18493826368831501</v>
      </c>
      <c r="C35" s="88">
        <v>0.20576026974308481</v>
      </c>
    </row>
    <row r="36" spans="1:3">
      <c r="A36" s="86">
        <v>1943</v>
      </c>
      <c r="B36" s="88">
        <v>0.17183052090929848</v>
      </c>
      <c r="C36" s="88">
        <v>0.18598669342847449</v>
      </c>
    </row>
    <row r="37" spans="1:3">
      <c r="A37" s="86">
        <v>1944</v>
      </c>
      <c r="B37" s="88">
        <v>0.14836379223715535</v>
      </c>
      <c r="C37" s="88">
        <v>0.15348033626307556</v>
      </c>
    </row>
    <row r="38" spans="1:3">
      <c r="A38" s="86">
        <v>1945</v>
      </c>
      <c r="B38" s="88">
        <v>0.14279793159629031</v>
      </c>
      <c r="C38" s="88">
        <v>0.14267346515483076</v>
      </c>
    </row>
    <row r="39" spans="1:3">
      <c r="A39" s="86">
        <v>1946</v>
      </c>
      <c r="B39" s="88">
        <v>0.14156551756813207</v>
      </c>
      <c r="C39" s="88">
        <v>0.14290391408984349</v>
      </c>
    </row>
    <row r="40" spans="1:3">
      <c r="A40" s="86">
        <v>1947</v>
      </c>
      <c r="B40" s="88">
        <v>0.14574716809862265</v>
      </c>
      <c r="C40" s="88">
        <v>0.14978438458811016</v>
      </c>
    </row>
    <row r="41" spans="1:3">
      <c r="A41" s="86">
        <v>1948</v>
      </c>
      <c r="B41" s="88">
        <v>0.15765946306209772</v>
      </c>
      <c r="C41" s="88">
        <v>0.16301620903597316</v>
      </c>
    </row>
    <row r="42" spans="1:3">
      <c r="A42" s="86">
        <v>1949</v>
      </c>
      <c r="B42" s="88">
        <v>0.1517338910703204</v>
      </c>
      <c r="C42" s="88">
        <v>0.15702686803191013</v>
      </c>
    </row>
    <row r="43" spans="1:3">
      <c r="A43" s="86">
        <v>1950</v>
      </c>
      <c r="B43" s="88">
        <v>0.15848027813737375</v>
      </c>
      <c r="C43" s="88">
        <v>0.16709096893550016</v>
      </c>
    </row>
    <row r="44" spans="1:3">
      <c r="A44" s="86">
        <v>1951</v>
      </c>
      <c r="B44" s="88">
        <v>0.14943208955529014</v>
      </c>
      <c r="C44" s="88">
        <v>0.16008934314702056</v>
      </c>
    </row>
    <row r="45" spans="1:3">
      <c r="A45" s="86">
        <v>1952</v>
      </c>
      <c r="B45" s="88">
        <v>0.14196335787489817</v>
      </c>
      <c r="C45" s="88">
        <v>0.14963091711307697</v>
      </c>
    </row>
    <row r="46" spans="1:3">
      <c r="A46" s="86">
        <v>1953</v>
      </c>
      <c r="B46" s="88">
        <v>0.13259632478488506</v>
      </c>
      <c r="C46" s="88">
        <v>0.1404204313777197</v>
      </c>
    </row>
    <row r="47" spans="1:3">
      <c r="A47" s="86">
        <v>1954</v>
      </c>
      <c r="B47" s="88">
        <v>0.13487352232759914</v>
      </c>
      <c r="C47" s="88">
        <v>0.13940878728583114</v>
      </c>
    </row>
    <row r="48" spans="1:3">
      <c r="A48" s="86">
        <v>1955</v>
      </c>
      <c r="B48" s="88">
        <v>0.14128702502276624</v>
      </c>
      <c r="C48" s="88">
        <v>0.14630096669782269</v>
      </c>
    </row>
    <row r="49" spans="1:3">
      <c r="A49" s="86">
        <v>1956</v>
      </c>
      <c r="B49" s="88">
        <v>0.1338850724154842</v>
      </c>
      <c r="C49" s="88">
        <v>0.13808343755473879</v>
      </c>
    </row>
    <row r="50" spans="1:3">
      <c r="A50" s="86">
        <v>1957</v>
      </c>
      <c r="B50" s="88">
        <v>0.13166288086124753</v>
      </c>
      <c r="C50" s="88">
        <v>0.13528324023695987</v>
      </c>
    </row>
    <row r="51" spans="1:3">
      <c r="A51" s="86">
        <v>1958</v>
      </c>
      <c r="B51" s="88">
        <v>0.12471966914256878</v>
      </c>
      <c r="C51" s="88">
        <v>0.12674181943428869</v>
      </c>
    </row>
    <row r="52" spans="1:3">
      <c r="A52" s="86">
        <v>1959</v>
      </c>
      <c r="B52" s="88">
        <v>0.13066154113420073</v>
      </c>
      <c r="C52" s="88">
        <v>0.13205876396981084</v>
      </c>
    </row>
    <row r="53" spans="1:3">
      <c r="A53" s="86">
        <v>1960</v>
      </c>
      <c r="B53" s="88">
        <v>0.12591519166871309</v>
      </c>
      <c r="C53" s="88">
        <v>0.12679322096721754</v>
      </c>
    </row>
    <row r="54" spans="1:3">
      <c r="A54" s="86">
        <v>1961</v>
      </c>
      <c r="B54" s="88">
        <v>0.12453469169407759</v>
      </c>
      <c r="C54" s="88">
        <v>0.12525005030168021</v>
      </c>
    </row>
    <row r="55" spans="1:3">
      <c r="A55" s="86">
        <v>1962</v>
      </c>
      <c r="B55" s="88">
        <v>0.12573906779289246</v>
      </c>
      <c r="C55" s="88">
        <v>0.12657356262207031</v>
      </c>
    </row>
    <row r="56" spans="1:3">
      <c r="A56" s="86">
        <v>1963</v>
      </c>
      <c r="B56" s="88">
        <v>0.127462238073349</v>
      </c>
      <c r="C56" s="88">
        <v>0.12798559665679932</v>
      </c>
    </row>
    <row r="57" spans="1:3">
      <c r="A57" s="86">
        <v>1964</v>
      </c>
      <c r="B57" s="88">
        <v>0.12919537723064423</v>
      </c>
      <c r="C57" s="88">
        <v>0.12939763069152832</v>
      </c>
    </row>
    <row r="58" spans="1:3">
      <c r="A58" s="86">
        <v>1965</v>
      </c>
      <c r="B58" s="88">
        <v>0.127784363925457</v>
      </c>
      <c r="C58" s="88">
        <v>0.12879593670368195</v>
      </c>
    </row>
    <row r="59" spans="1:3">
      <c r="A59" s="86">
        <v>1966</v>
      </c>
      <c r="B59" s="88">
        <v>0.12638157606124878</v>
      </c>
      <c r="C59" s="88">
        <v>0.12819424271583557</v>
      </c>
    </row>
    <row r="60" spans="1:3">
      <c r="A60" s="86">
        <v>1967</v>
      </c>
      <c r="B60" s="88">
        <v>0.12336727976799011</v>
      </c>
      <c r="C60" s="88">
        <v>0.12431029230356216</v>
      </c>
    </row>
    <row r="61" spans="1:3">
      <c r="A61" s="86">
        <v>1968</v>
      </c>
      <c r="B61" s="88">
        <v>0.12171453237533569</v>
      </c>
      <c r="C61" s="88">
        <v>0.12180415168404579</v>
      </c>
    </row>
    <row r="62" spans="1:3">
      <c r="A62" s="86">
        <v>1969</v>
      </c>
      <c r="B62" s="88">
        <v>0.1149782408028841</v>
      </c>
      <c r="C62" s="88">
        <v>0.11377002205699682</v>
      </c>
    </row>
    <row r="63" spans="1:3">
      <c r="A63" s="86">
        <v>1970</v>
      </c>
      <c r="B63" s="88">
        <v>0.11042817542329431</v>
      </c>
      <c r="C63" s="88">
        <v>0.10811400576494634</v>
      </c>
    </row>
    <row r="64" spans="1:3">
      <c r="A64" s="86">
        <v>1971</v>
      </c>
      <c r="B64" s="88">
        <v>0.11082132125739008</v>
      </c>
      <c r="C64" s="88">
        <v>0.10861077945446596</v>
      </c>
    </row>
    <row r="65" spans="1:3">
      <c r="A65" s="86">
        <v>1972</v>
      </c>
      <c r="B65" s="88">
        <v>0.11084715268225409</v>
      </c>
      <c r="C65" s="88">
        <v>0.10845667692774441</v>
      </c>
    </row>
    <row r="66" spans="1:3">
      <c r="A66" s="86">
        <v>1973</v>
      </c>
      <c r="B66" s="88">
        <v>0.10920314674876863</v>
      </c>
      <c r="C66" s="88">
        <v>0.10661583908586181</v>
      </c>
    </row>
    <row r="67" spans="1:3">
      <c r="A67" s="86">
        <v>1974</v>
      </c>
      <c r="B67" s="88">
        <v>0.10653001488572045</v>
      </c>
      <c r="C67" s="88">
        <v>0.10374394932932773</v>
      </c>
    </row>
    <row r="68" spans="1:3">
      <c r="A68" s="86">
        <v>1975</v>
      </c>
      <c r="B68" s="88">
        <v>0.10555587813587408</v>
      </c>
      <c r="C68" s="88">
        <v>0.1030382386832116</v>
      </c>
    </row>
    <row r="69" spans="1:3">
      <c r="A69" s="86">
        <v>1976</v>
      </c>
      <c r="B69" s="88">
        <v>0.10529308792285974</v>
      </c>
      <c r="C69" s="88">
        <v>0.10303337554108793</v>
      </c>
    </row>
    <row r="70" spans="1:3">
      <c r="A70" s="86">
        <v>1977</v>
      </c>
      <c r="B70" s="88">
        <v>0.10665341100676073</v>
      </c>
      <c r="C70" s="88">
        <v>0.10375467794629856</v>
      </c>
    </row>
    <row r="71" spans="1:3">
      <c r="A71" s="86">
        <v>1978</v>
      </c>
      <c r="B71" s="88">
        <v>0.10769409781094197</v>
      </c>
      <c r="C71" s="88">
        <v>0.10412353862696122</v>
      </c>
    </row>
    <row r="72" spans="1:3">
      <c r="A72" s="86">
        <v>1979</v>
      </c>
      <c r="B72" s="88">
        <v>0.11153456568717957</v>
      </c>
      <c r="C72" s="88">
        <v>0.10768252611160278</v>
      </c>
    </row>
    <row r="73" spans="1:3">
      <c r="A73" s="86">
        <v>1980</v>
      </c>
      <c r="B73" s="88">
        <v>0.10670077055692673</v>
      </c>
      <c r="C73" s="88">
        <v>0.10348955541849136</v>
      </c>
    </row>
    <row r="74" spans="1:3">
      <c r="A74" s="86">
        <v>1981</v>
      </c>
      <c r="B74" s="88">
        <v>0.11048658937215805</v>
      </c>
      <c r="C74" s="88">
        <v>0.10568525642156601</v>
      </c>
    </row>
    <row r="75" spans="1:3">
      <c r="A75" s="86">
        <v>1982</v>
      </c>
      <c r="B75" s="88">
        <v>0.1126394122838974</v>
      </c>
      <c r="C75" s="88">
        <v>0.10874622315168381</v>
      </c>
    </row>
    <row r="76" spans="1:3">
      <c r="A76" s="86">
        <v>1983</v>
      </c>
      <c r="B76" s="88">
        <v>0.11513808369636536</v>
      </c>
      <c r="C76" s="88">
        <v>0.1127307116985321</v>
      </c>
    </row>
    <row r="77" spans="1:3">
      <c r="A77" s="86">
        <v>1984</v>
      </c>
      <c r="B77" s="88">
        <v>0.12498427182435989</v>
      </c>
      <c r="C77" s="88">
        <v>0.11906880140304565</v>
      </c>
    </row>
    <row r="78" spans="1:3">
      <c r="A78" s="86">
        <v>1985</v>
      </c>
      <c r="B78" s="88">
        <v>0.12553958594799042</v>
      </c>
      <c r="C78" s="88">
        <v>0.12084019184112549</v>
      </c>
    </row>
    <row r="79" spans="1:3">
      <c r="A79" s="86">
        <v>1986</v>
      </c>
      <c r="B79" s="88">
        <v>0.12209108471870422</v>
      </c>
      <c r="C79" s="88">
        <v>0.11707542091608047</v>
      </c>
    </row>
    <row r="80" spans="1:3">
      <c r="A80" s="86">
        <v>1987</v>
      </c>
      <c r="B80" s="88">
        <v>0.13306523859500885</v>
      </c>
      <c r="C80" s="88">
        <v>0.1284012496471405</v>
      </c>
    </row>
    <row r="81" spans="1:3">
      <c r="A81" s="86">
        <v>1988</v>
      </c>
      <c r="B81" s="88">
        <v>0.14876338839530945</v>
      </c>
      <c r="C81" s="88">
        <v>0.14625449478626251</v>
      </c>
    </row>
    <row r="82" spans="1:3">
      <c r="A82" s="86">
        <v>1989</v>
      </c>
      <c r="B82" s="88">
        <v>0.1446424275636673</v>
      </c>
      <c r="C82" s="88">
        <v>0.14189626276493073</v>
      </c>
    </row>
    <row r="83" spans="1:3">
      <c r="A83" s="86">
        <v>1990</v>
      </c>
      <c r="B83" s="88">
        <v>0.14542049169540405</v>
      </c>
      <c r="C83" s="88">
        <v>0.14236916601657867</v>
      </c>
    </row>
    <row r="84" spans="1:3">
      <c r="A84" s="86">
        <v>1991</v>
      </c>
      <c r="B84" s="88">
        <v>0.13891473412513733</v>
      </c>
      <c r="C84" s="88">
        <v>0.13528211414813995</v>
      </c>
    </row>
    <row r="85" spans="1:3">
      <c r="A85" s="86">
        <v>1992</v>
      </c>
      <c r="B85" s="88">
        <v>0.15014225244522095</v>
      </c>
      <c r="C85" s="88">
        <v>0.14468857645988464</v>
      </c>
    </row>
    <row r="86" spans="1:3">
      <c r="A86" s="86">
        <v>1993</v>
      </c>
      <c r="B86" s="88">
        <v>0.14641934633255005</v>
      </c>
      <c r="C86" s="88">
        <v>0.13960157334804535</v>
      </c>
    </row>
    <row r="87" spans="1:3">
      <c r="A87" s="86">
        <v>1994</v>
      </c>
      <c r="B87" s="88">
        <v>0.14685395359992981</v>
      </c>
      <c r="C87" s="88">
        <v>0.13806027173995972</v>
      </c>
    </row>
    <row r="88" spans="1:3">
      <c r="A88" s="86">
        <v>1995</v>
      </c>
      <c r="B88" s="88">
        <v>0.15284636616706848</v>
      </c>
      <c r="C88" s="88">
        <v>0.14332926273345947</v>
      </c>
    </row>
    <row r="89" spans="1:3">
      <c r="A89" s="86">
        <v>1996</v>
      </c>
      <c r="B89" s="88">
        <v>0.15964031219482422</v>
      </c>
      <c r="C89" s="88">
        <v>0.15070828795433044</v>
      </c>
    </row>
    <row r="90" spans="1:3">
      <c r="A90" s="86">
        <v>1997</v>
      </c>
      <c r="B90" s="88">
        <v>0.16627532243728638</v>
      </c>
      <c r="C90" s="88">
        <v>0.15793299674987793</v>
      </c>
    </row>
    <row r="91" spans="1:3">
      <c r="A91" s="86">
        <v>1998</v>
      </c>
      <c r="B91" s="88">
        <v>0.16923791170120239</v>
      </c>
      <c r="C91" s="88">
        <v>0.16210399568080902</v>
      </c>
    </row>
    <row r="92" spans="1:3">
      <c r="A92" s="86">
        <v>1999</v>
      </c>
      <c r="B92" s="88">
        <v>0.17707523703575134</v>
      </c>
      <c r="C92" s="88">
        <v>0.16582681238651276</v>
      </c>
    </row>
    <row r="93" spans="1:3">
      <c r="A93" s="86">
        <v>2000</v>
      </c>
      <c r="B93" s="88">
        <v>0.18267017602920532</v>
      </c>
      <c r="C93" s="88">
        <v>0.17282900214195251</v>
      </c>
    </row>
    <row r="94" spans="1:3">
      <c r="A94" s="86">
        <v>2001</v>
      </c>
      <c r="B94" s="88">
        <v>0.17269401252269745</v>
      </c>
      <c r="C94" s="88">
        <v>0.16502152383327484</v>
      </c>
    </row>
    <row r="95" spans="1:3">
      <c r="A95" s="86">
        <v>2002</v>
      </c>
      <c r="B95" s="88">
        <v>0.17056876420974731</v>
      </c>
      <c r="C95" s="88">
        <v>0.15994501113891602</v>
      </c>
    </row>
    <row r="96" spans="1:3">
      <c r="A96" s="86">
        <v>2003</v>
      </c>
      <c r="B96" s="88">
        <v>0.17203257977962494</v>
      </c>
      <c r="C96" s="88">
        <v>0.16194610297679901</v>
      </c>
    </row>
    <row r="97" spans="1:3">
      <c r="A97" s="86">
        <v>2004</v>
      </c>
      <c r="B97" s="88">
        <v>0.18320697546005249</v>
      </c>
      <c r="C97" s="88">
        <v>0.16875973343849182</v>
      </c>
    </row>
    <row r="98" spans="1:3">
      <c r="A98" s="86">
        <v>2005</v>
      </c>
      <c r="B98" s="88">
        <v>0.19373923540115356</v>
      </c>
      <c r="C98" s="88">
        <v>0.17718559503555298</v>
      </c>
    </row>
    <row r="99" spans="1:3">
      <c r="A99" s="86">
        <v>2006</v>
      </c>
      <c r="B99" s="88">
        <v>0.20098753273487091</v>
      </c>
      <c r="C99" s="88">
        <v>0.18323659896850586</v>
      </c>
    </row>
    <row r="100" spans="1:3">
      <c r="A100" s="86">
        <v>2007</v>
      </c>
      <c r="B100" s="88">
        <v>0.19863876700401306</v>
      </c>
      <c r="C100" s="88">
        <v>0.1844514012336731</v>
      </c>
    </row>
    <row r="101" spans="1:3">
      <c r="A101" s="86">
        <v>2008</v>
      </c>
      <c r="B101" s="88">
        <v>0.19521696865558624</v>
      </c>
      <c r="C101" s="88">
        <v>0.1804795116186142</v>
      </c>
    </row>
    <row r="102" spans="1:3">
      <c r="A102" s="86">
        <v>2009</v>
      </c>
      <c r="B102" s="88">
        <v>0.18539862334728241</v>
      </c>
      <c r="C102" s="88">
        <v>0.16656053066253662</v>
      </c>
    </row>
    <row r="103" spans="1:3">
      <c r="A103" s="86">
        <v>2010</v>
      </c>
      <c r="B103" s="88">
        <v>0.19798023998737335</v>
      </c>
      <c r="C103" s="88">
        <v>0.17740826308727264</v>
      </c>
    </row>
    <row r="104" spans="1:3">
      <c r="A104" s="86">
        <v>2011</v>
      </c>
      <c r="B104" s="88">
        <v>0.19600512087345123</v>
      </c>
      <c r="C104" s="88">
        <v>0.18236400187015533</v>
      </c>
    </row>
    <row r="105" spans="1:3">
      <c r="A105" s="86">
        <v>2012</v>
      </c>
      <c r="B105" s="88">
        <v>0.20779828727245331</v>
      </c>
      <c r="C105" s="88">
        <v>0.19292990863323212</v>
      </c>
    </row>
    <row r="106" spans="1:3">
      <c r="A106" s="86">
        <v>2013</v>
      </c>
      <c r="B106" s="88">
        <v>0.1959569901227951</v>
      </c>
      <c r="C106" s="88">
        <v>0.18342787027359009</v>
      </c>
    </row>
    <row r="107" spans="1:3">
      <c r="A107" s="86">
        <v>2014</v>
      </c>
      <c r="B107" s="88">
        <v>0.20195885002613068</v>
      </c>
      <c r="C107" s="88">
        <v>0.18881380558013916</v>
      </c>
    </row>
    <row r="108" spans="1:3">
      <c r="A108" s="86">
        <v>2015</v>
      </c>
      <c r="C108" s="88">
        <v>0.18838243186473846</v>
      </c>
    </row>
    <row r="109" spans="1:3">
      <c r="A109" s="86">
        <v>2016</v>
      </c>
      <c r="C109" s="88">
        <v>0.18607375025749207</v>
      </c>
    </row>
    <row r="110" spans="1:3">
      <c r="A110" s="86">
        <v>2017</v>
      </c>
      <c r="C110" s="88">
        <v>0.18783034384250641</v>
      </c>
    </row>
    <row r="111" spans="1:3">
      <c r="A111" s="86">
        <v>2018</v>
      </c>
      <c r="C111" s="88">
        <v>0.18930986523628235</v>
      </c>
    </row>
    <row r="112" spans="1:3">
      <c r="A112" s="86">
        <v>2019</v>
      </c>
      <c r="C112" s="88"/>
    </row>
    <row r="113" spans="1:3">
      <c r="A113" s="86">
        <v>2020</v>
      </c>
      <c r="C113" s="88"/>
    </row>
    <row r="114" spans="1:3">
      <c r="B114" s="81"/>
      <c r="C114" s="81"/>
    </row>
    <row r="116" spans="1:3">
      <c r="C116" t="s">
        <v>180</v>
      </c>
    </row>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dimension ref="A1:M64"/>
  <sheetViews>
    <sheetView workbookViewId="0">
      <pane xSplit="1" ySplit="3" topLeftCell="B39" activePane="bottomRight" state="frozen"/>
      <selection pane="topRight" activeCell="B1" sqref="B1"/>
      <selection pane="bottomLeft" activeCell="A3" sqref="A3"/>
      <selection pane="bottomRight" activeCell="O84" sqref="O84"/>
    </sheetView>
  </sheetViews>
  <sheetFormatPr baseColWidth="10" defaultRowHeight="16"/>
  <sheetData>
    <row r="1" spans="1:13">
      <c r="B1" s="3" t="s">
        <v>5</v>
      </c>
      <c r="I1" s="3" t="s">
        <v>6</v>
      </c>
    </row>
    <row r="2" spans="1:13">
      <c r="B2" t="s">
        <v>0</v>
      </c>
      <c r="F2" t="s">
        <v>4</v>
      </c>
      <c r="I2" t="s">
        <v>0</v>
      </c>
      <c r="M2" t="s">
        <v>4</v>
      </c>
    </row>
    <row r="3" spans="1:13">
      <c r="B3" s="1" t="s">
        <v>1</v>
      </c>
      <c r="C3" s="1" t="s">
        <v>2</v>
      </c>
      <c r="D3" s="1" t="s">
        <v>3</v>
      </c>
      <c r="F3" t="s">
        <v>1</v>
      </c>
      <c r="I3" s="1" t="s">
        <v>1</v>
      </c>
      <c r="J3" s="1" t="s">
        <v>2</v>
      </c>
      <c r="K3" s="1" t="s">
        <v>3</v>
      </c>
      <c r="M3" t="s">
        <v>1</v>
      </c>
    </row>
    <row r="4" spans="1:13">
      <c r="A4">
        <v>1960</v>
      </c>
      <c r="B4" s="1"/>
      <c r="C4" s="1"/>
      <c r="D4" s="1"/>
      <c r="I4" s="1"/>
      <c r="J4" s="1"/>
      <c r="K4" s="1"/>
    </row>
    <row r="5" spans="1:13">
      <c r="A5">
        <v>1961</v>
      </c>
      <c r="B5" s="1"/>
      <c r="C5" s="1"/>
      <c r="D5" s="1"/>
      <c r="I5" s="1"/>
      <c r="J5" s="1"/>
      <c r="K5" s="1"/>
    </row>
    <row r="6" spans="1:13">
      <c r="A6">
        <v>1962</v>
      </c>
      <c r="B6" s="1">
        <v>0.73167668314393675</v>
      </c>
      <c r="C6" s="1">
        <v>0.90242870302148714</v>
      </c>
      <c r="D6" s="1">
        <v>0.64474621125460185</v>
      </c>
      <c r="F6" s="2">
        <f>(C6+D6*9)/10</f>
        <v>0.67051446043129037</v>
      </c>
      <c r="I6" s="1">
        <v>0.72667869557799059</v>
      </c>
      <c r="J6" s="1">
        <v>0.89032316330228389</v>
      </c>
      <c r="K6" s="1">
        <f>'PSZ(TB2b)'!AK59</f>
        <v>0.63857064371938077</v>
      </c>
      <c r="M6" s="2">
        <f>(J6+K6*9)/10</f>
        <v>0.66374589567767106</v>
      </c>
    </row>
    <row r="7" spans="1:13">
      <c r="A7">
        <v>1963</v>
      </c>
      <c r="B7" s="1">
        <v>0.73218139325070275</v>
      </c>
      <c r="C7" s="1">
        <v>0.89781489027784378</v>
      </c>
      <c r="D7" s="1">
        <v>0.645418799208201</v>
      </c>
      <c r="F7" s="2">
        <f t="shared" ref="F7:F62" si="0">(C7+D7*9)/10</f>
        <v>0.67065840831516532</v>
      </c>
      <c r="I7" s="1">
        <v>0.73292926127283853</v>
      </c>
      <c r="J7" s="1">
        <v>0.89189704567229044</v>
      </c>
      <c r="K7" s="1">
        <f>'PSZ(TB2b)'!AK60</f>
        <v>0.64565844425504149</v>
      </c>
      <c r="M7" s="2">
        <f t="shared" ref="M7:M58" si="1">(J7+K7*9)/10</f>
        <v>0.67028230439676639</v>
      </c>
    </row>
    <row r="8" spans="1:13">
      <c r="A8">
        <v>1964</v>
      </c>
      <c r="B8" s="1">
        <v>0.73072406684640134</v>
      </c>
      <c r="C8" s="1">
        <v>0.89175607179881988</v>
      </c>
      <c r="D8" s="1">
        <v>0.64609138716180015</v>
      </c>
      <c r="F8" s="2">
        <f t="shared" si="0"/>
        <v>0.67065785562550206</v>
      </c>
      <c r="I8" s="1">
        <v>0.73901279461733183</v>
      </c>
      <c r="J8" s="1">
        <v>0.89328072545159276</v>
      </c>
      <c r="K8" s="1">
        <f>'PSZ(TB2b)'!AK61</f>
        <v>0.65269279727100737</v>
      </c>
      <c r="M8" s="2">
        <f t="shared" si="1"/>
        <v>0.67675159008906594</v>
      </c>
    </row>
    <row r="9" spans="1:13">
      <c r="A9">
        <v>1965</v>
      </c>
      <c r="B9" s="1">
        <v>0.73347540424243218</v>
      </c>
      <c r="C9" s="1">
        <v>0.89287142214614434</v>
      </c>
      <c r="D9" s="1">
        <v>0.64797449553244202</v>
      </c>
      <c r="F9" s="2">
        <f t="shared" si="0"/>
        <v>0.67246418819381226</v>
      </c>
      <c r="I9" s="1">
        <v>0.73526928260464364</v>
      </c>
      <c r="J9" s="1">
        <v>0.89159793652448072</v>
      </c>
      <c r="K9" s="1">
        <f>'PSZ(TB2b)'!AK62</f>
        <v>0.64787992786013548</v>
      </c>
      <c r="M9" s="2">
        <f t="shared" si="1"/>
        <v>0.67225172872657002</v>
      </c>
    </row>
    <row r="10" spans="1:13">
      <c r="A10">
        <v>1966</v>
      </c>
      <c r="B10" s="1">
        <v>0.73613505995962758</v>
      </c>
      <c r="C10" s="1">
        <v>0.89381462686708013</v>
      </c>
      <c r="D10" s="1">
        <v>0.64985760390308378</v>
      </c>
      <c r="F10" s="2">
        <f t="shared" si="0"/>
        <v>0.67425330619948343</v>
      </c>
      <c r="I10" s="1">
        <v>0.73138509665492746</v>
      </c>
      <c r="J10" s="1">
        <v>0.88974022886052317</v>
      </c>
      <c r="K10" s="1">
        <f>'PSZ(TB2b)'!AK63</f>
        <v>0.6429365502719071</v>
      </c>
      <c r="M10" s="2">
        <f t="shared" si="1"/>
        <v>0.66761691813076873</v>
      </c>
    </row>
    <row r="11" spans="1:13">
      <c r="A11">
        <v>1967</v>
      </c>
      <c r="B11" s="1">
        <v>0.72533732045726562</v>
      </c>
      <c r="C11" s="1">
        <v>0.8888093406343418</v>
      </c>
      <c r="D11" s="1">
        <v>0.63389747848222699</v>
      </c>
      <c r="F11" s="2">
        <f t="shared" si="0"/>
        <v>0.65938866469743851</v>
      </c>
      <c r="I11" s="1">
        <v>0.71355260284368138</v>
      </c>
      <c r="J11" s="1">
        <v>0.87077883227130903</v>
      </c>
      <c r="K11" s="1">
        <f>'PSZ(TB2b)'!AK64</f>
        <v>0.62915137130157517</v>
      </c>
      <c r="M11" s="2">
        <f t="shared" si="1"/>
        <v>0.65331411739854861</v>
      </c>
    </row>
    <row r="12" spans="1:13">
      <c r="A12">
        <v>1968</v>
      </c>
      <c r="B12" s="1">
        <v>0.71838386909681307</v>
      </c>
      <c r="C12" s="1">
        <v>0.88627650257005341</v>
      </c>
      <c r="D12" s="1">
        <v>0.63474254555981835</v>
      </c>
      <c r="F12" s="2">
        <f t="shared" si="0"/>
        <v>0.65989594126084195</v>
      </c>
      <c r="I12" s="1">
        <v>0.7090153503581591</v>
      </c>
      <c r="J12" s="1">
        <v>0.86846426966404899</v>
      </c>
      <c r="K12" s="1">
        <f>'PSZ(TB2b)'!AK65</f>
        <v>0.62286822441879242</v>
      </c>
      <c r="M12" s="2">
        <f t="shared" si="1"/>
        <v>0.64742782894331807</v>
      </c>
    </row>
    <row r="13" spans="1:13">
      <c r="A13">
        <v>1969</v>
      </c>
      <c r="B13" s="1">
        <v>0.690984818266281</v>
      </c>
      <c r="C13" s="1">
        <v>0.86506859679599479</v>
      </c>
      <c r="D13" s="1">
        <v>0.60747418801980269</v>
      </c>
      <c r="F13" s="2">
        <f t="shared" si="0"/>
        <v>0.63323362889742185</v>
      </c>
      <c r="I13" s="1">
        <v>0.68927018853314304</v>
      </c>
      <c r="J13" s="1">
        <v>0.86063315614274472</v>
      </c>
      <c r="K13" s="1">
        <f>'PSZ(TB2b)'!AK66</f>
        <v>0.59675787819971293</v>
      </c>
      <c r="M13" s="2">
        <f t="shared" si="1"/>
        <v>0.62314540599401613</v>
      </c>
    </row>
    <row r="14" spans="1:13">
      <c r="A14">
        <v>1970</v>
      </c>
      <c r="B14" s="1">
        <v>0.67119517515547078</v>
      </c>
      <c r="C14" s="1">
        <v>0.85246132040637268</v>
      </c>
      <c r="D14" s="1">
        <v>0.57412276206311141</v>
      </c>
      <c r="F14" s="2">
        <f t="shared" si="0"/>
        <v>0.60195661789743748</v>
      </c>
      <c r="I14" s="1">
        <v>0.67522704816342038</v>
      </c>
      <c r="J14" s="1">
        <v>0.84426537731318885</v>
      </c>
      <c r="K14" s="1">
        <f>'PSZ(TB2b)'!AK67</f>
        <v>0.5905710243468727</v>
      </c>
      <c r="M14" s="2">
        <f t="shared" si="1"/>
        <v>0.6159404596435043</v>
      </c>
    </row>
    <row r="15" spans="1:13">
      <c r="A15">
        <v>1971</v>
      </c>
      <c r="B15" s="1">
        <v>0.67101536045445065</v>
      </c>
      <c r="C15" s="1">
        <v>0.8498643265366721</v>
      </c>
      <c r="D15" s="1">
        <v>0.58477637715385988</v>
      </c>
      <c r="F15" s="2">
        <f t="shared" si="0"/>
        <v>0.61128517209214106</v>
      </c>
      <c r="I15" s="1">
        <v>0.67281468525820387</v>
      </c>
      <c r="J15" s="1">
        <v>0.83736300887404758</v>
      </c>
      <c r="K15" s="1">
        <f>'PSZ(TB2b)'!AK68</f>
        <v>0.5895907230622851</v>
      </c>
      <c r="M15" s="2">
        <f t="shared" si="1"/>
        <v>0.61436795164346125</v>
      </c>
    </row>
    <row r="16" spans="1:13">
      <c r="A16">
        <v>1972</v>
      </c>
      <c r="B16" s="1">
        <v>0.66666701222509661</v>
      </c>
      <c r="C16" s="1">
        <v>0.83689731462614902</v>
      </c>
      <c r="D16" s="1">
        <v>0.58490805771365939</v>
      </c>
      <c r="F16" s="2">
        <f t="shared" si="0"/>
        <v>0.61010698340490832</v>
      </c>
      <c r="I16" s="1">
        <v>0.66493576490745376</v>
      </c>
      <c r="J16" s="1">
        <v>0.8265989918635025</v>
      </c>
      <c r="K16" s="1">
        <f>'PSZ(TB2b)'!AK69</f>
        <v>0.58497064635024443</v>
      </c>
      <c r="M16" s="2">
        <f t="shared" si="1"/>
        <v>0.60913348090157027</v>
      </c>
    </row>
    <row r="17" spans="1:13">
      <c r="A17">
        <v>1973</v>
      </c>
      <c r="B17" s="1">
        <v>0.65322944111681724</v>
      </c>
      <c r="C17" s="1">
        <v>0.8123097291861977</v>
      </c>
      <c r="D17" s="1">
        <v>0.59130727218040169</v>
      </c>
      <c r="F17" s="2">
        <f t="shared" si="0"/>
        <v>0.61340751788098125</v>
      </c>
      <c r="I17" s="1">
        <v>0.64829622754713068</v>
      </c>
      <c r="J17" s="1">
        <v>0.80068989860427409</v>
      </c>
      <c r="K17" s="1">
        <f>'PSZ(TB2b)'!AK70</f>
        <v>0.57637915546807184</v>
      </c>
      <c r="M17" s="2">
        <f t="shared" si="1"/>
        <v>0.59881022978169196</v>
      </c>
    </row>
    <row r="18" spans="1:13">
      <c r="A18">
        <v>1974</v>
      </c>
      <c r="B18" s="1">
        <v>0.62924941811957191</v>
      </c>
      <c r="C18" s="1">
        <v>0.78365785372149599</v>
      </c>
      <c r="D18" s="1">
        <v>0.5522048287453889</v>
      </c>
      <c r="F18" s="2">
        <f t="shared" si="0"/>
        <v>0.57535013124299961</v>
      </c>
      <c r="I18" s="1">
        <v>0.62526331248744338</v>
      </c>
      <c r="J18" s="1">
        <v>0.76749302233127215</v>
      </c>
      <c r="K18" s="1">
        <f>'PSZ(TB2b)'!AK71</f>
        <v>0.56032821705884872</v>
      </c>
      <c r="M18" s="2">
        <f t="shared" si="1"/>
        <v>0.58104469758609101</v>
      </c>
    </row>
    <row r="19" spans="1:13">
      <c r="A19">
        <v>1975</v>
      </c>
      <c r="B19" s="1">
        <v>0.63207692170864749</v>
      </c>
      <c r="C19" s="1">
        <v>0.77964184959212668</v>
      </c>
      <c r="D19" s="1">
        <v>0.56226187645885206</v>
      </c>
      <c r="F19" s="2">
        <f t="shared" si="0"/>
        <v>0.58399987377217943</v>
      </c>
      <c r="I19" s="1">
        <v>0.61907819406216258</v>
      </c>
      <c r="J19" s="1">
        <v>0.75137787914556176</v>
      </c>
      <c r="K19" s="1">
        <f>'PSZ(TB2b)'!AK72</f>
        <v>0.5598508815923442</v>
      </c>
      <c r="M19" s="2">
        <f t="shared" si="1"/>
        <v>0.57900358134766594</v>
      </c>
    </row>
    <row r="20" spans="1:13">
      <c r="A20">
        <v>1976</v>
      </c>
      <c r="B20" s="1">
        <v>0.63463436349668056</v>
      </c>
      <c r="C20" s="1">
        <v>0.78232323296032513</v>
      </c>
      <c r="D20" s="1">
        <v>0.56671491442639221</v>
      </c>
      <c r="F20" s="2">
        <f t="shared" si="0"/>
        <v>0.58827574627978552</v>
      </c>
      <c r="I20" s="1">
        <v>0.62340659082585026</v>
      </c>
      <c r="J20" s="1">
        <v>0.75456995038780494</v>
      </c>
      <c r="K20" s="1">
        <f>'PSZ(TB2b)'!AK73</f>
        <v>0.56363239198800053</v>
      </c>
      <c r="M20" s="2">
        <f t="shared" si="1"/>
        <v>0.58272614782798093</v>
      </c>
    </row>
    <row r="21" spans="1:13">
      <c r="A21">
        <v>1977</v>
      </c>
      <c r="B21" s="1">
        <v>0.63238528330232213</v>
      </c>
      <c r="C21" s="1">
        <v>0.7796278156789006</v>
      </c>
      <c r="D21" s="1">
        <v>0.5731060365730456</v>
      </c>
      <c r="F21" s="2">
        <f t="shared" si="0"/>
        <v>0.5937582144836312</v>
      </c>
      <c r="I21" s="1">
        <v>0.62524895109702316</v>
      </c>
      <c r="J21" s="1">
        <v>0.75700530353142248</v>
      </c>
      <c r="K21" s="1">
        <f>'PSZ(TB2b)'!AK74</f>
        <v>0.56464250455167053</v>
      </c>
      <c r="M21" s="2">
        <f t="shared" si="1"/>
        <v>0.5838787844496458</v>
      </c>
    </row>
    <row r="22" spans="1:13">
      <c r="A22">
        <v>1978</v>
      </c>
      <c r="B22" s="1">
        <v>0.62189014073780458</v>
      </c>
      <c r="C22" s="1">
        <v>0.76898320140032494</v>
      </c>
      <c r="D22" s="1">
        <v>0.5469334514121803</v>
      </c>
      <c r="F22" s="2">
        <f t="shared" si="0"/>
        <v>0.56913842641099488</v>
      </c>
      <c r="I22" s="1">
        <v>0.61474929042254067</v>
      </c>
      <c r="J22" s="1">
        <v>0.7441894304389931</v>
      </c>
      <c r="K22" s="1">
        <f>'PSZ(TB2b)'!AK75</f>
        <v>0.5533335745730934</v>
      </c>
      <c r="M22" s="2">
        <f t="shared" si="1"/>
        <v>0.57241916015968342</v>
      </c>
    </row>
    <row r="23" spans="1:13">
      <c r="A23">
        <v>1979</v>
      </c>
      <c r="B23" s="1">
        <v>0.62248693876288042</v>
      </c>
      <c r="C23" s="1">
        <v>0.76487546540455964</v>
      </c>
      <c r="D23" s="1">
        <v>0.55012635814113975</v>
      </c>
      <c r="F23" s="2">
        <f t="shared" si="0"/>
        <v>0.57160126886748164</v>
      </c>
      <c r="I23" s="1">
        <v>0.6057422906189871</v>
      </c>
      <c r="J23" s="1">
        <v>0.72959781261649892</v>
      </c>
      <c r="K23" s="1">
        <f>'PSZ(TB2b)'!AK76</f>
        <v>0.54201623182847003</v>
      </c>
      <c r="M23" s="2">
        <f t="shared" si="1"/>
        <v>0.5607743899072728</v>
      </c>
    </row>
    <row r="24" spans="1:13">
      <c r="A24">
        <v>1980</v>
      </c>
      <c r="B24" s="1">
        <v>0.60257035339313036</v>
      </c>
      <c r="C24" s="1">
        <v>0.73287038882337596</v>
      </c>
      <c r="D24" s="1">
        <v>0.53920115706496219</v>
      </c>
      <c r="F24" s="2">
        <f t="shared" si="0"/>
        <v>0.55856808024080362</v>
      </c>
      <c r="I24" s="1">
        <v>0.57495954456486487</v>
      </c>
      <c r="J24" s="1">
        <v>0.68768065168594483</v>
      </c>
      <c r="K24" s="1">
        <f>'PSZ(TB2b)'!AK77</f>
        <v>0.5209209593837707</v>
      </c>
      <c r="M24" s="2">
        <f t="shared" si="1"/>
        <v>0.53759692861398811</v>
      </c>
    </row>
    <row r="25" spans="1:13">
      <c r="A25">
        <v>1981</v>
      </c>
      <c r="B25" s="1">
        <v>0.62265766841642201</v>
      </c>
      <c r="C25" s="1">
        <v>0.7486013349701951</v>
      </c>
      <c r="D25" s="1">
        <v>0.55983918204067717</v>
      </c>
      <c r="F25" s="2">
        <f t="shared" si="0"/>
        <v>0.57871539733362898</v>
      </c>
      <c r="I25" s="1">
        <v>0.58724482540116274</v>
      </c>
      <c r="J25" s="1">
        <v>0.70523772801207729</v>
      </c>
      <c r="K25" s="1">
        <f>'PSZ(TB2b)'!AK78</f>
        <v>0.52737163727050695</v>
      </c>
      <c r="M25" s="2">
        <f t="shared" si="1"/>
        <v>0.54515824634466403</v>
      </c>
    </row>
    <row r="26" spans="1:13">
      <c r="A26">
        <v>1982</v>
      </c>
      <c r="B26" s="1">
        <v>0.62485707037552751</v>
      </c>
      <c r="C26" s="1">
        <v>0.75209150434762495</v>
      </c>
      <c r="D26" s="1">
        <v>0.55299711910919258</v>
      </c>
      <c r="F26" s="2">
        <f t="shared" si="0"/>
        <v>0.57290655763303577</v>
      </c>
      <c r="I26" s="1">
        <v>0.57897204773809963</v>
      </c>
      <c r="J26" s="1">
        <v>0.68952578081480564</v>
      </c>
      <c r="K26" s="1">
        <f>'PSZ(TB2b)'!AK79</f>
        <v>0.52196104553167566</v>
      </c>
      <c r="M26" s="2">
        <f t="shared" si="1"/>
        <v>0.53871751905998866</v>
      </c>
    </row>
    <row r="27" spans="1:13">
      <c r="A27">
        <v>1983</v>
      </c>
      <c r="B27" s="1">
        <v>0.61264514171853235</v>
      </c>
      <c r="C27" s="1">
        <v>0.74559994931486795</v>
      </c>
      <c r="D27" s="1">
        <v>0.53528484972896551</v>
      </c>
      <c r="F27" s="2">
        <f t="shared" si="0"/>
        <v>0.55631635968755577</v>
      </c>
      <c r="I27" s="1">
        <v>0.58131126171392877</v>
      </c>
      <c r="J27" s="1">
        <v>0.69071138605304727</v>
      </c>
      <c r="K27" s="1">
        <f>'PSZ(TB2b)'!AK80</f>
        <v>0.52929447117241124</v>
      </c>
      <c r="M27" s="2">
        <f t="shared" si="1"/>
        <v>0.5454361626604749</v>
      </c>
    </row>
    <row r="28" spans="1:13">
      <c r="A28">
        <v>1984</v>
      </c>
      <c r="B28" s="1">
        <v>0.61327182825606996</v>
      </c>
      <c r="C28" s="1">
        <v>0.72589916373439622</v>
      </c>
      <c r="D28" s="1">
        <v>0.54576074439511246</v>
      </c>
      <c r="F28" s="2">
        <f t="shared" si="0"/>
        <v>0.56377458632904076</v>
      </c>
      <c r="I28" s="1">
        <v>0.58562467347416558</v>
      </c>
      <c r="J28" s="1">
        <v>0.69109669627410064</v>
      </c>
      <c r="K28" s="1">
        <f>'PSZ(TB2b)'!AK81</f>
        <v>0.53228741343365071</v>
      </c>
      <c r="M28" s="2">
        <f t="shared" si="1"/>
        <v>0.54816834171769568</v>
      </c>
    </row>
    <row r="29" spans="1:13">
      <c r="A29">
        <v>1985</v>
      </c>
      <c r="B29" s="1">
        <v>0.61324960717657484</v>
      </c>
      <c r="C29" s="1">
        <v>0.7327510467176076</v>
      </c>
      <c r="D29" s="1">
        <v>0.54077629101584312</v>
      </c>
      <c r="F29" s="2">
        <f t="shared" si="0"/>
        <v>0.55997376658601961</v>
      </c>
      <c r="I29" s="1">
        <v>0.58051417007099171</v>
      </c>
      <c r="J29" s="1">
        <v>0.68774950319407901</v>
      </c>
      <c r="K29" s="1">
        <f>'PSZ(TB2b)'!AK82</f>
        <v>0.52661755029895918</v>
      </c>
      <c r="M29" s="2">
        <f t="shared" si="1"/>
        <v>0.54273074558847123</v>
      </c>
    </row>
    <row r="30" spans="1:13">
      <c r="A30">
        <v>1986</v>
      </c>
      <c r="B30" s="1">
        <v>0.59037156363649246</v>
      </c>
      <c r="C30" s="1">
        <v>0.70540392407111441</v>
      </c>
      <c r="D30" s="1">
        <v>0.52391282394928007</v>
      </c>
      <c r="F30" s="2">
        <f t="shared" si="0"/>
        <v>0.5420619339614634</v>
      </c>
      <c r="I30" s="1">
        <v>0.55883871081888858</v>
      </c>
      <c r="J30" s="1">
        <v>0.65904258694995277</v>
      </c>
      <c r="K30" s="1">
        <f>'PSZ(TB2b)'!AK83</f>
        <v>0.51722342463071558</v>
      </c>
      <c r="M30" s="2">
        <f t="shared" si="1"/>
        <v>0.53140534086263935</v>
      </c>
    </row>
    <row r="31" spans="1:13">
      <c r="A31">
        <v>1987</v>
      </c>
      <c r="B31" s="1">
        <v>0.56704129584803797</v>
      </c>
      <c r="C31" s="1">
        <v>0.67525531132832528</v>
      </c>
      <c r="D31" s="1">
        <v>0.50015850551948826</v>
      </c>
      <c r="F31" s="2">
        <f t="shared" si="0"/>
        <v>0.51766818610037202</v>
      </c>
      <c r="I31" s="1">
        <v>0.56248901953301</v>
      </c>
      <c r="J31" s="1">
        <v>0.65882161879718693</v>
      </c>
      <c r="K31" s="1">
        <f>'PSZ(TB2b)'!AK84</f>
        <v>0.52325600806843786</v>
      </c>
      <c r="M31" s="2">
        <f t="shared" si="1"/>
        <v>0.53681256914131281</v>
      </c>
    </row>
    <row r="32" spans="1:13">
      <c r="A32">
        <v>1988</v>
      </c>
      <c r="B32" s="1">
        <v>0.54291472242749639</v>
      </c>
      <c r="C32" s="1">
        <v>0.63585687826365611</v>
      </c>
      <c r="D32" s="1">
        <v>0.47791734599354657</v>
      </c>
      <c r="F32" s="2">
        <f t="shared" si="0"/>
        <v>0.49371129922055756</v>
      </c>
      <c r="I32" s="1">
        <v>0.5431916608195495</v>
      </c>
      <c r="J32" s="1">
        <v>0.63745935116433694</v>
      </c>
      <c r="K32" s="1">
        <f>'PSZ(TB2b)'!AK85</f>
        <v>0.49468168748948038</v>
      </c>
      <c r="M32" s="2">
        <f t="shared" si="1"/>
        <v>0.50895945385696595</v>
      </c>
    </row>
    <row r="33" spans="1:13">
      <c r="A33">
        <v>1989</v>
      </c>
      <c r="B33" s="1">
        <v>0.5678521004293321</v>
      </c>
      <c r="C33" s="1">
        <v>0.670976903142954</v>
      </c>
      <c r="D33" s="1">
        <v>0.49969711163650765</v>
      </c>
      <c r="F33" s="2">
        <f t="shared" si="0"/>
        <v>0.51682509078715222</v>
      </c>
      <c r="I33" s="1">
        <v>0.56163487949456814</v>
      </c>
      <c r="J33" s="1">
        <v>0.66249736401187054</v>
      </c>
      <c r="K33" s="1">
        <f>'PSZ(TB2b)'!AK86</f>
        <v>0.51586775007753993</v>
      </c>
      <c r="M33" s="2">
        <f t="shared" si="1"/>
        <v>0.53053071147097297</v>
      </c>
    </row>
    <row r="34" spans="1:13">
      <c r="A34">
        <v>1990</v>
      </c>
      <c r="B34" s="1">
        <v>0.54438737594391307</v>
      </c>
      <c r="C34" s="1">
        <v>0.64784352283683333</v>
      </c>
      <c r="D34" s="1">
        <v>0.4768489416939557</v>
      </c>
      <c r="F34" s="2">
        <f t="shared" si="0"/>
        <v>0.49394839980824345</v>
      </c>
      <c r="I34" s="1">
        <v>0.54540287278875699</v>
      </c>
      <c r="J34" s="1">
        <v>0.65064494315645671</v>
      </c>
      <c r="K34" s="1">
        <f>'PSZ(TB2b)'!AK87</f>
        <v>0.49817385008279647</v>
      </c>
      <c r="M34" s="2">
        <f t="shared" si="1"/>
        <v>0.51342095939016252</v>
      </c>
    </row>
    <row r="35" spans="1:13">
      <c r="A35">
        <v>1991</v>
      </c>
      <c r="B35" s="1">
        <v>0.55346085813757107</v>
      </c>
      <c r="C35" s="1">
        <v>0.66656259547795804</v>
      </c>
      <c r="D35" s="1">
        <v>0.48376252745181958</v>
      </c>
      <c r="F35" s="2">
        <f t="shared" si="0"/>
        <v>0.50204253425443346</v>
      </c>
      <c r="I35" s="1">
        <v>0.55653751985912303</v>
      </c>
      <c r="J35" s="1">
        <v>0.6640315297240228</v>
      </c>
      <c r="K35" s="1">
        <f>'PSZ(TB2b)'!AK88</f>
        <v>0.50761726159502707</v>
      </c>
      <c r="M35" s="2">
        <f t="shared" si="1"/>
        <v>0.52325868840792666</v>
      </c>
    </row>
    <row r="36" spans="1:13">
      <c r="A36">
        <v>1992</v>
      </c>
      <c r="B36" s="1">
        <v>0.52155300761632672</v>
      </c>
      <c r="C36" s="1">
        <v>0.61442834768696808</v>
      </c>
      <c r="D36" s="1">
        <v>0.46042619591247785</v>
      </c>
      <c r="F36" s="2">
        <f t="shared" si="0"/>
        <v>0.4758264110899269</v>
      </c>
      <c r="I36" s="1">
        <v>0.53778452044714187</v>
      </c>
      <c r="J36" s="1">
        <v>0.62360485675402166</v>
      </c>
      <c r="K36" s="1">
        <f>'PSZ(TB2b)'!AK89</f>
        <v>0.4983098874599361</v>
      </c>
      <c r="M36" s="2">
        <f t="shared" si="1"/>
        <v>0.51083938438934462</v>
      </c>
    </row>
    <row r="37" spans="1:13">
      <c r="A37">
        <v>1993</v>
      </c>
      <c r="B37" s="1">
        <v>0.5332050331842545</v>
      </c>
      <c r="C37" s="1">
        <v>0.64084738092641091</v>
      </c>
      <c r="D37" s="1">
        <v>0.46473099700892218</v>
      </c>
      <c r="F37" s="2">
        <f t="shared" si="0"/>
        <v>0.48234263540067107</v>
      </c>
      <c r="I37" s="1">
        <v>0.55374253473585533</v>
      </c>
      <c r="J37" s="1">
        <v>0.65366237741373623</v>
      </c>
      <c r="K37" s="1">
        <f>'PSZ(TB2b)'!AK90</f>
        <v>0.5070754665834335</v>
      </c>
      <c r="M37" s="2">
        <f t="shared" si="1"/>
        <v>0.5217341576664638</v>
      </c>
    </row>
    <row r="38" spans="1:13">
      <c r="A38">
        <v>1994</v>
      </c>
      <c r="B38" s="1">
        <v>0.54033611609894527</v>
      </c>
      <c r="C38" s="1">
        <v>0.65471329503063713</v>
      </c>
      <c r="D38" s="1">
        <v>0.46931530297573681</v>
      </c>
      <c r="F38" s="2">
        <f t="shared" si="0"/>
        <v>0.48785510218122685</v>
      </c>
      <c r="I38" s="1">
        <v>0.57201012510741933</v>
      </c>
      <c r="J38" s="1">
        <v>0.68436214019436503</v>
      </c>
      <c r="K38" s="1">
        <f>'PSZ(TB2b)'!AK91</f>
        <v>0.51547845718673191</v>
      </c>
      <c r="M38" s="2">
        <f t="shared" si="1"/>
        <v>0.53236682548749514</v>
      </c>
    </row>
    <row r="39" spans="1:13">
      <c r="A39">
        <v>1995</v>
      </c>
      <c r="B39" s="1">
        <v>0.53354317627841641</v>
      </c>
      <c r="C39" s="1">
        <v>0.64330798936206457</v>
      </c>
      <c r="D39" s="1">
        <v>0.46312970312519797</v>
      </c>
      <c r="F39" s="2">
        <f t="shared" si="0"/>
        <v>0.48114753174888458</v>
      </c>
      <c r="I39" s="1">
        <v>0.57297263990701497</v>
      </c>
      <c r="J39" s="1">
        <v>0.67609349545643449</v>
      </c>
      <c r="K39" s="1">
        <f>'PSZ(TB2b)'!AK92</f>
        <v>0.51841736612937417</v>
      </c>
      <c r="M39" s="2">
        <f t="shared" si="1"/>
        <v>0.53418497906208029</v>
      </c>
    </row>
    <row r="40" spans="1:13">
      <c r="A40">
        <v>1996</v>
      </c>
      <c r="B40" s="1">
        <v>0.52835663286611656</v>
      </c>
      <c r="C40" s="1">
        <v>0.63118427802542243</v>
      </c>
      <c r="D40" s="1">
        <v>0.45900986178864983</v>
      </c>
      <c r="F40" s="2">
        <f t="shared" si="0"/>
        <v>0.47622730341232711</v>
      </c>
      <c r="I40" s="1">
        <v>0.56539487219857942</v>
      </c>
      <c r="J40" s="1">
        <v>0.66144098346087798</v>
      </c>
      <c r="K40" s="1">
        <f>'PSZ(TB2b)'!AK93</f>
        <v>0.51219641957319939</v>
      </c>
      <c r="M40" s="2">
        <f t="shared" si="1"/>
        <v>0.52712087596196722</v>
      </c>
    </row>
    <row r="41" spans="1:13">
      <c r="A41">
        <v>1997</v>
      </c>
      <c r="B41" s="1">
        <v>0.52001074870468467</v>
      </c>
      <c r="C41" s="1">
        <v>0.61140658780852775</v>
      </c>
      <c r="D41" s="1">
        <v>0.45497405094873838</v>
      </c>
      <c r="F41" s="2">
        <f t="shared" si="0"/>
        <v>0.47061730463471729</v>
      </c>
      <c r="I41" s="1">
        <v>0.55436951895283304</v>
      </c>
      <c r="J41" s="1">
        <v>0.64448664803157951</v>
      </c>
      <c r="K41" s="1">
        <f>'PSZ(TB2b)'!AK94</f>
        <v>0.50637571617081956</v>
      </c>
      <c r="M41" s="2">
        <f t="shared" si="1"/>
        <v>0.52018680935689554</v>
      </c>
    </row>
    <row r="42" spans="1:13">
      <c r="A42">
        <v>1998</v>
      </c>
      <c r="B42" s="1">
        <v>0.49652237494879792</v>
      </c>
      <c r="C42" s="1">
        <v>0.57500773609002964</v>
      </c>
      <c r="D42" s="1">
        <v>0.43956706527354134</v>
      </c>
      <c r="F42" s="2">
        <f t="shared" si="0"/>
        <v>0.45311113235519018</v>
      </c>
      <c r="I42" s="1">
        <v>0.53614356370095295</v>
      </c>
      <c r="J42" s="1">
        <v>0.60598196196003318</v>
      </c>
      <c r="K42" s="1">
        <f>'PSZ(TB2b)'!AK95</f>
        <v>0.49978353996556618</v>
      </c>
      <c r="M42" s="2">
        <f t="shared" si="1"/>
        <v>0.51040338216501291</v>
      </c>
    </row>
    <row r="43" spans="1:13">
      <c r="A43">
        <v>1999</v>
      </c>
      <c r="B43" s="1">
        <v>0.47381656155135682</v>
      </c>
      <c r="C43" s="1">
        <v>0.53987172968586838</v>
      </c>
      <c r="D43" s="1">
        <v>0.424071304337792</v>
      </c>
      <c r="F43" s="2">
        <f t="shared" si="0"/>
        <v>0.43565134687259965</v>
      </c>
      <c r="I43" s="1">
        <v>0.52222786139825084</v>
      </c>
      <c r="J43" s="1">
        <v>0.5773479181418143</v>
      </c>
      <c r="K43" s="1">
        <f>'PSZ(TB2b)'!AK96</f>
        <v>0.49726261106002345</v>
      </c>
      <c r="M43" s="2">
        <f t="shared" si="1"/>
        <v>0.50527114176820254</v>
      </c>
    </row>
    <row r="44" spans="1:13">
      <c r="A44">
        <v>2000</v>
      </c>
      <c r="B44" s="1">
        <v>0.45311233037120735</v>
      </c>
      <c r="C44" s="1">
        <v>0.51110766434353927</v>
      </c>
      <c r="D44" s="1">
        <v>0.40661560992874696</v>
      </c>
      <c r="F44" s="2">
        <f t="shared" si="0"/>
        <v>0.41706481537022616</v>
      </c>
      <c r="I44" s="1">
        <v>0.4949041370993178</v>
      </c>
      <c r="J44" s="1">
        <v>0.53309841281169379</v>
      </c>
      <c r="K44" s="1">
        <f>'PSZ(TB2b)'!AK97</f>
        <v>0.47908819302811406</v>
      </c>
      <c r="M44" s="2">
        <f t="shared" si="1"/>
        <v>0.48448921500647202</v>
      </c>
    </row>
    <row r="45" spans="1:13">
      <c r="A45">
        <v>2001</v>
      </c>
      <c r="B45" s="1">
        <v>0.47430415860217545</v>
      </c>
      <c r="C45" s="1">
        <v>0.56168298177680698</v>
      </c>
      <c r="D45" s="1">
        <v>0.40804507477012708</v>
      </c>
      <c r="F45" s="2">
        <f t="shared" si="0"/>
        <v>0.42340886547079509</v>
      </c>
      <c r="I45" s="1">
        <v>0.50081622677230841</v>
      </c>
      <c r="J45" s="1">
        <v>0.57360310795797065</v>
      </c>
      <c r="K45" s="1">
        <f>'PSZ(TB2b)'!AK98</f>
        <v>0.46053161401382248</v>
      </c>
      <c r="M45" s="2">
        <f t="shared" si="1"/>
        <v>0.47183876340823733</v>
      </c>
    </row>
    <row r="46" spans="1:13">
      <c r="A46">
        <v>2002</v>
      </c>
      <c r="B46" s="1">
        <v>0.49576097551228093</v>
      </c>
      <c r="C46" s="1">
        <v>0.60025269524724989</v>
      </c>
      <c r="D46" s="1">
        <v>0.41870748874999453</v>
      </c>
      <c r="F46" s="2">
        <f t="shared" si="0"/>
        <v>0.43686200939972009</v>
      </c>
      <c r="I46" s="1">
        <v>0.54013795554706945</v>
      </c>
      <c r="J46" s="1">
        <v>0.62549990353852936</v>
      </c>
      <c r="K46" s="1">
        <f>'PSZ(TB2b)'!AK99</f>
        <v>0.49186090296562318</v>
      </c>
      <c r="M46" s="2">
        <f t="shared" si="1"/>
        <v>0.50522480302291384</v>
      </c>
    </row>
    <row r="47" spans="1:13">
      <c r="A47">
        <v>2003</v>
      </c>
      <c r="B47" s="1">
        <v>0.50708882141409006</v>
      </c>
      <c r="C47" s="1">
        <v>0.61479933707253953</v>
      </c>
      <c r="D47" s="1">
        <v>0.42512432738366934</v>
      </c>
      <c r="F47" s="2">
        <f t="shared" si="0"/>
        <v>0.44409182835255639</v>
      </c>
      <c r="I47" s="1">
        <v>0.54755698973361533</v>
      </c>
      <c r="J47" s="1">
        <v>0.63517410509157513</v>
      </c>
      <c r="K47" s="1">
        <f>'PSZ(TB2b)'!AK100</f>
        <v>0.49613185428690887</v>
      </c>
      <c r="M47" s="2">
        <f t="shared" si="1"/>
        <v>0.51003607936737549</v>
      </c>
    </row>
    <row r="48" spans="1:13">
      <c r="A48">
        <v>2004</v>
      </c>
      <c r="B48" s="1">
        <v>0.50139987538592234</v>
      </c>
      <c r="C48" s="1">
        <v>0.59740644407713506</v>
      </c>
      <c r="D48" s="1">
        <v>0.42638101538874013</v>
      </c>
      <c r="F48" s="2">
        <f t="shared" si="0"/>
        <v>0.44348355825757962</v>
      </c>
      <c r="I48" s="1">
        <v>0.55453009929721786</v>
      </c>
      <c r="J48" s="1">
        <v>0.63321257657005969</v>
      </c>
      <c r="K48" s="1">
        <f>'PSZ(TB2b)'!AK101</f>
        <v>0.50494952812361593</v>
      </c>
      <c r="M48" s="2">
        <f t="shared" si="1"/>
        <v>0.51777583296826024</v>
      </c>
    </row>
    <row r="49" spans="1:13">
      <c r="A49">
        <v>2005</v>
      </c>
      <c r="B49" s="1">
        <v>0.51698641190085515</v>
      </c>
      <c r="C49" s="1">
        <v>0.60342587145544269</v>
      </c>
      <c r="D49" s="1">
        <v>0.44686019574368585</v>
      </c>
      <c r="F49" s="2">
        <f t="shared" si="0"/>
        <v>0.46251676331486158</v>
      </c>
      <c r="I49" s="1">
        <v>0.56112849947605381</v>
      </c>
      <c r="J49" s="1">
        <v>0.63715458961085369</v>
      </c>
      <c r="K49" s="1">
        <f>'PSZ(TB2b)'!AK102</f>
        <v>0.51087595885935677</v>
      </c>
      <c r="M49" s="2">
        <f t="shared" si="1"/>
        <v>0.5235038219345064</v>
      </c>
    </row>
    <row r="50" spans="1:13">
      <c r="A50">
        <v>2006</v>
      </c>
      <c r="B50" s="1">
        <v>0.52458092325076078</v>
      </c>
      <c r="C50" s="1">
        <v>0.61002755042313717</v>
      </c>
      <c r="D50" s="1">
        <v>0.45393843878506546</v>
      </c>
      <c r="F50" s="2">
        <f t="shared" si="0"/>
        <v>0.46954734994887259</v>
      </c>
      <c r="I50" s="1">
        <v>0.56882296831754775</v>
      </c>
      <c r="J50" s="1">
        <v>0.63971934435869304</v>
      </c>
      <c r="K50" s="1">
        <f>'PSZ(TB2b)'!AK103</f>
        <v>0.52110863325994261</v>
      </c>
      <c r="M50" s="2">
        <f t="shared" si="1"/>
        <v>0.53296970436981761</v>
      </c>
    </row>
    <row r="51" spans="1:13">
      <c r="A51">
        <v>2007</v>
      </c>
      <c r="B51" s="1">
        <v>0.51693506934352718</v>
      </c>
      <c r="C51" s="1">
        <v>0.60629358331814853</v>
      </c>
      <c r="D51" s="1">
        <v>0.44092424017005055</v>
      </c>
      <c r="F51" s="2">
        <f t="shared" si="0"/>
        <v>0.45746117448486034</v>
      </c>
      <c r="I51" s="1">
        <v>0.55355056012107684</v>
      </c>
      <c r="J51" s="1">
        <v>0.62145669379064461</v>
      </c>
      <c r="K51" s="1">
        <f>'PSZ(TB2b)'!AK104</f>
        <v>0.50753771796315594</v>
      </c>
      <c r="M51" s="2">
        <f t="shared" si="1"/>
        <v>0.51892961554590478</v>
      </c>
    </row>
    <row r="52" spans="1:13">
      <c r="A52">
        <v>2008</v>
      </c>
      <c r="B52" s="1">
        <v>0.51710817674414489</v>
      </c>
      <c r="C52" s="1">
        <v>0.61732199883486671</v>
      </c>
      <c r="D52" s="1">
        <v>0.4313401525067736</v>
      </c>
      <c r="F52" s="2">
        <f t="shared" si="0"/>
        <v>0.44993833713958287</v>
      </c>
      <c r="I52" s="1">
        <v>0.55034602737828064</v>
      </c>
      <c r="J52" s="1">
        <v>0.6257872866778621</v>
      </c>
      <c r="K52" s="1">
        <f>'PSZ(TB2b)'!AK105</f>
        <v>0.49988199180608267</v>
      </c>
      <c r="M52" s="2">
        <f t="shared" si="1"/>
        <v>0.5124725212932606</v>
      </c>
    </row>
    <row r="53" spans="1:13">
      <c r="A53">
        <v>2009</v>
      </c>
      <c r="B53" s="1">
        <v>0.5395071060946276</v>
      </c>
      <c r="C53" s="1">
        <v>0.64538906474649682</v>
      </c>
      <c r="D53" s="1">
        <v>0.45489175477017652</v>
      </c>
      <c r="F53" s="2">
        <f t="shared" si="0"/>
        <v>0.47394148576780859</v>
      </c>
      <c r="I53" s="1">
        <v>0.584645386058399</v>
      </c>
      <c r="J53" s="1">
        <v>0.6778829752191522</v>
      </c>
      <c r="K53" s="1">
        <f>'PSZ(TB2b)'!AK106</f>
        <v>0.51879658006228446</v>
      </c>
      <c r="M53" s="2">
        <f t="shared" si="1"/>
        <v>0.53470521957797124</v>
      </c>
    </row>
    <row r="54" spans="1:13">
      <c r="A54">
        <v>2010</v>
      </c>
      <c r="B54" s="1">
        <v>0.55001786402378561</v>
      </c>
      <c r="C54" s="1">
        <v>0.65663354527801421</v>
      </c>
      <c r="D54" s="1">
        <v>0.46330221167723173</v>
      </c>
      <c r="F54" s="2">
        <f t="shared" si="0"/>
        <v>0.48263534503730998</v>
      </c>
      <c r="I54" s="1">
        <v>0.60275805551963468</v>
      </c>
      <c r="J54" s="1">
        <v>0.70266227869912878</v>
      </c>
      <c r="K54" s="1">
        <f>'PSZ(TB2b)'!AK107</f>
        <v>0.52408617587456874</v>
      </c>
      <c r="M54" s="2">
        <f t="shared" si="1"/>
        <v>0.54194378615702476</v>
      </c>
    </row>
    <row r="55" spans="1:13">
      <c r="A55">
        <v>2011</v>
      </c>
      <c r="B55" s="1">
        <v>0.55584983678661737</v>
      </c>
      <c r="C55" s="1">
        <v>0.66942523223586192</v>
      </c>
      <c r="D55" s="1">
        <v>0.46161186610555555</v>
      </c>
      <c r="F55" s="2">
        <f t="shared" si="0"/>
        <v>0.48239320271858616</v>
      </c>
      <c r="I55" s="1">
        <v>0.59343897784654065</v>
      </c>
      <c r="J55" s="1">
        <v>0.69460640425997844</v>
      </c>
      <c r="K55" s="1">
        <f>'PSZ(TB2b)'!AK108</f>
        <v>0.51789441209653286</v>
      </c>
      <c r="M55" s="2">
        <f t="shared" si="1"/>
        <v>0.5355656113128775</v>
      </c>
    </row>
    <row r="56" spans="1:13">
      <c r="A56">
        <v>2012</v>
      </c>
      <c r="B56" s="1">
        <v>0.55554616507551657</v>
      </c>
      <c r="C56" s="1">
        <v>0.66067101276904683</v>
      </c>
      <c r="D56" s="1">
        <v>0.46482336188777457</v>
      </c>
      <c r="F56" s="2">
        <f t="shared" si="0"/>
        <v>0.4844081269759018</v>
      </c>
      <c r="I56" s="1">
        <v>0.5896956876349515</v>
      </c>
      <c r="J56" s="1">
        <v>0.68014744501770152</v>
      </c>
      <c r="K56" s="1">
        <f>'PSZ(TB2b)'!AK109</f>
        <v>0.51996013517482365</v>
      </c>
      <c r="M56" s="2">
        <f t="shared" si="1"/>
        <v>0.53597886615911139</v>
      </c>
    </row>
    <row r="57" spans="1:13">
      <c r="A57">
        <v>2013</v>
      </c>
      <c r="B57" s="1">
        <v>0.55026972995179668</v>
      </c>
      <c r="C57" s="1">
        <v>0.65218938294250406</v>
      </c>
      <c r="D57" s="1">
        <v>0.46551475214490523</v>
      </c>
      <c r="F57" s="2">
        <f t="shared" si="0"/>
        <v>0.48418221522466515</v>
      </c>
      <c r="I57" s="1">
        <v>0.58647839498371845</v>
      </c>
      <c r="J57" s="1">
        <v>0.67721863944679439</v>
      </c>
      <c r="K57" s="1">
        <f>'PSZ(TB2b)'!AK110</f>
        <v>0.52256284229215844</v>
      </c>
      <c r="M57" s="2">
        <f t="shared" si="1"/>
        <v>0.53802842200762202</v>
      </c>
    </row>
    <row r="58" spans="1:13">
      <c r="A58">
        <v>2014</v>
      </c>
      <c r="B58" s="1">
        <v>0.56131694858836345</v>
      </c>
      <c r="C58" s="1">
        <v>0.65796557735213768</v>
      </c>
      <c r="D58" s="1">
        <v>0.48129171712057572</v>
      </c>
      <c r="F58" s="2">
        <f t="shared" si="0"/>
        <v>0.49895910314373193</v>
      </c>
      <c r="I58" s="1">
        <v>0.58855947502058248</v>
      </c>
      <c r="J58" s="2">
        <v>0.67365777819396744</v>
      </c>
      <c r="K58" s="1">
        <f>'PSZ(TB2b)'!AK111</f>
        <v>0.52800931408021456</v>
      </c>
      <c r="M58" s="2">
        <f t="shared" si="1"/>
        <v>0.5425741604915898</v>
      </c>
    </row>
    <row r="59" spans="1:13">
      <c r="A59">
        <v>2015</v>
      </c>
      <c r="B59" s="1">
        <v>0.55471367941486671</v>
      </c>
      <c r="C59" s="1">
        <v>0.64995700059661587</v>
      </c>
      <c r="D59" s="1">
        <v>0.4760025331548346</v>
      </c>
      <c r="F59" s="2">
        <f t="shared" si="0"/>
        <v>0.49339797989901274</v>
      </c>
      <c r="M59" s="2"/>
    </row>
    <row r="60" spans="1:13">
      <c r="A60">
        <v>2016</v>
      </c>
      <c r="B60" s="1">
        <v>0.55642400459133956</v>
      </c>
      <c r="C60" s="1">
        <v>0.65384305822007438</v>
      </c>
      <c r="D60" s="1">
        <v>0.47685329599522203</v>
      </c>
      <c r="F60" s="2">
        <f t="shared" si="0"/>
        <v>0.49455227221770726</v>
      </c>
      <c r="M60" s="2"/>
    </row>
    <row r="61" spans="1:13">
      <c r="A61">
        <v>2017</v>
      </c>
      <c r="B61" s="1">
        <v>0.54732657775847404</v>
      </c>
      <c r="C61" s="1">
        <v>0.64060809703998878</v>
      </c>
      <c r="D61" s="1">
        <v>0.46870111381551716</v>
      </c>
      <c r="F61" s="2">
        <f t="shared" si="0"/>
        <v>0.48589181213796434</v>
      </c>
      <c r="M61" s="2"/>
    </row>
    <row r="62" spans="1:13">
      <c r="A62">
        <v>2018</v>
      </c>
      <c r="B62" s="1">
        <v>0.55408561406696766</v>
      </c>
      <c r="C62" s="1">
        <v>0.65002193967995525</v>
      </c>
      <c r="D62" s="1">
        <v>0.47397107532233945</v>
      </c>
      <c r="F62" s="2">
        <f t="shared" si="0"/>
        <v>0.49157616175810104</v>
      </c>
      <c r="M62" s="2"/>
    </row>
    <row r="63" spans="1:13">
      <c r="A63">
        <v>2019</v>
      </c>
      <c r="B63" s="1">
        <v>0.5475164730799349</v>
      </c>
      <c r="C63" s="1">
        <v>0.64281404477845938</v>
      </c>
      <c r="D63" s="1">
        <v>0.46954879485059015</v>
      </c>
      <c r="M63" s="2"/>
    </row>
    <row r="64" spans="1:13">
      <c r="A64">
        <v>2020</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5"/>
  <dimension ref="A1:F5"/>
  <sheetViews>
    <sheetView workbookViewId="0">
      <selection activeCell="O17" sqref="O17"/>
    </sheetView>
  </sheetViews>
  <sheetFormatPr baseColWidth="10" defaultRowHeight="16"/>
  <sheetData>
    <row r="1" spans="1:6">
      <c r="B1" s="3" t="s">
        <v>58</v>
      </c>
    </row>
    <row r="2" spans="1:6">
      <c r="B2" t="s">
        <v>56</v>
      </c>
    </row>
    <row r="3" spans="1:6" s="82" customFormat="1" ht="51">
      <c r="B3" s="82" t="s">
        <v>6</v>
      </c>
      <c r="C3" s="82" t="s">
        <v>57</v>
      </c>
      <c r="D3" s="82" t="s">
        <v>59</v>
      </c>
      <c r="E3" s="82" t="s">
        <v>60</v>
      </c>
    </row>
    <row r="4" spans="1:6">
      <c r="A4" t="s">
        <v>557</v>
      </c>
      <c r="B4" s="80">
        <f>'DataF21-23'!I58</f>
        <v>0.58855947502058248</v>
      </c>
      <c r="C4" s="80">
        <f>'DataF21-23'!B58</f>
        <v>0.56131694858836345</v>
      </c>
      <c r="D4" s="80">
        <f>1-0.52</f>
        <v>0.48</v>
      </c>
      <c r="E4" s="80">
        <f>1-0.77</f>
        <v>0.22999999999999998</v>
      </c>
      <c r="F4" s="80"/>
    </row>
    <row r="5" spans="1:6">
      <c r="D5" s="80"/>
      <c r="E5" s="80"/>
      <c r="F5" s="80"/>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9"/>
  <dimension ref="A1:AK64"/>
  <sheetViews>
    <sheetView workbookViewId="0">
      <pane xSplit="1" ySplit="2" topLeftCell="B3" activePane="bottomRight" state="frozen"/>
      <selection pane="topRight" activeCell="B1" sqref="B1"/>
      <selection pane="bottomLeft" activeCell="A2" sqref="A2"/>
      <selection pane="bottomRight" activeCell="V58" sqref="V58"/>
    </sheetView>
  </sheetViews>
  <sheetFormatPr baseColWidth="10" defaultRowHeight="16"/>
  <sheetData>
    <row r="1" spans="1:37">
      <c r="B1" s="3" t="s">
        <v>74</v>
      </c>
      <c r="I1" s="3" t="s">
        <v>95</v>
      </c>
      <c r="O1" s="3" t="s">
        <v>170</v>
      </c>
      <c r="X1" t="s">
        <v>190</v>
      </c>
    </row>
    <row r="2" spans="1:37" s="82" customFormat="1" ht="51">
      <c r="B2" s="82" t="s">
        <v>72</v>
      </c>
      <c r="C2" s="82" t="s">
        <v>73</v>
      </c>
      <c r="D2" s="82" t="s">
        <v>78</v>
      </c>
      <c r="E2" s="82" t="s">
        <v>75</v>
      </c>
      <c r="F2" s="82" t="s">
        <v>76</v>
      </c>
      <c r="G2" s="82" t="s">
        <v>77</v>
      </c>
      <c r="I2" s="82" t="s">
        <v>73</v>
      </c>
      <c r="J2" s="82" t="s">
        <v>78</v>
      </c>
      <c r="K2" s="82" t="s">
        <v>75</v>
      </c>
      <c r="L2" s="82" t="s">
        <v>76</v>
      </c>
      <c r="M2" s="82" t="s">
        <v>77</v>
      </c>
      <c r="O2" s="82" t="s">
        <v>171</v>
      </c>
      <c r="P2" s="82" t="s">
        <v>172</v>
      </c>
      <c r="T2" s="82" t="s">
        <v>66</v>
      </c>
      <c r="X2" t="s">
        <v>149</v>
      </c>
      <c r="Y2" t="s">
        <v>150</v>
      </c>
      <c r="Z2" t="s">
        <v>151</v>
      </c>
      <c r="AA2" t="s">
        <v>152</v>
      </c>
      <c r="AB2" t="s">
        <v>153</v>
      </c>
      <c r="AC2" t="s">
        <v>154</v>
      </c>
      <c r="AD2" t="s">
        <v>155</v>
      </c>
      <c r="AE2" t="s">
        <v>156</v>
      </c>
      <c r="AF2" t="s">
        <v>173</v>
      </c>
      <c r="AG2" t="s">
        <v>174</v>
      </c>
      <c r="AH2" t="s">
        <v>175</v>
      </c>
      <c r="AI2" t="s">
        <v>176</v>
      </c>
      <c r="AJ2" t="s">
        <v>177</v>
      </c>
      <c r="AK2" t="s">
        <v>178</v>
      </c>
    </row>
    <row r="3" spans="1:37">
      <c r="A3" s="86">
        <v>1962</v>
      </c>
      <c r="B3" s="90">
        <v>9.9045604467391968E-2</v>
      </c>
      <c r="C3" s="87">
        <v>1.8085113726556301E-2</v>
      </c>
      <c r="D3" s="87">
        <v>5.9656336903572083E-2</v>
      </c>
      <c r="E3" s="87">
        <v>1.3890409783925861E-2</v>
      </c>
      <c r="F3" s="87">
        <v>4.8795551992952824E-3</v>
      </c>
      <c r="G3" s="87">
        <v>2.5341867003589869E-3</v>
      </c>
      <c r="H3" s="87"/>
      <c r="I3" s="84">
        <f>C3/$B3</f>
        <v>0.18259380437735959</v>
      </c>
      <c r="J3" s="84">
        <f t="shared" ref="J3:M3" si="0">D3/$B3</f>
        <v>0.60231180600459944</v>
      </c>
      <c r="K3" s="84">
        <f t="shared" si="0"/>
        <v>0.14024256662999007</v>
      </c>
      <c r="L3" s="84">
        <f t="shared" si="0"/>
        <v>4.926574203403182E-2</v>
      </c>
      <c r="M3" s="84">
        <f t="shared" si="0"/>
        <v>2.5586059209657282E-2</v>
      </c>
      <c r="N3" s="1"/>
      <c r="O3" s="2">
        <f>D3-AF3</f>
        <v>5.9656336903572083E-2</v>
      </c>
      <c r="P3" s="2">
        <f>F3+AF3</f>
        <v>4.8795551992952824E-3</v>
      </c>
      <c r="Q3" s="1"/>
      <c r="R3" s="1"/>
      <c r="S3" s="1"/>
      <c r="T3" s="81">
        <f>C3+D3+E3+F3+G3-B3</f>
        <v>-2.1536834537982941E-9</v>
      </c>
      <c r="U3" s="80">
        <f>I3+J3+K3+L3+M3</f>
        <v>0.99999997825563824</v>
      </c>
    </row>
    <row r="4" spans="1:37">
      <c r="A4" s="86">
        <v>1963</v>
      </c>
      <c r="B4" s="90">
        <v>9.778904914855957E-2</v>
      </c>
      <c r="C4" s="87">
        <v>1.7157428272184916E-2</v>
      </c>
      <c r="D4" s="87">
        <v>6.0720555484294891E-2</v>
      </c>
      <c r="E4" s="87">
        <v>1.2218470215884736E-2</v>
      </c>
      <c r="F4" s="87">
        <v>5.0686066970229149E-3</v>
      </c>
      <c r="G4" s="87">
        <v>2.6239879662171006E-3</v>
      </c>
      <c r="H4" s="87"/>
      <c r="I4" s="84">
        <f t="shared" ref="I4:I59" si="1">C4/$B4</f>
        <v>0.17545347277198312</v>
      </c>
      <c r="J4" s="84">
        <f t="shared" ref="J4:J59" si="2">D4/$B4</f>
        <v>0.62093410267287896</v>
      </c>
      <c r="K4" s="84">
        <f t="shared" ref="K4:K59" si="3">E4/$B4</f>
        <v>0.12494722386882635</v>
      </c>
      <c r="L4" s="84">
        <f t="shared" ref="L4:L59" si="4">F4/$B4</f>
        <v>5.1832048078540659E-2</v>
      </c>
      <c r="M4" s="84">
        <f t="shared" ref="M4:M59" si="5">G4/$B4</f>
        <v>2.6833147362244823E-2</v>
      </c>
      <c r="N4" s="1"/>
      <c r="O4" s="2">
        <f t="shared" ref="O4:O60" si="6">D4-AF4</f>
        <v>6.0720555484294891E-2</v>
      </c>
      <c r="P4" s="2">
        <f t="shared" ref="P4:P60" si="7">F4+AF4</f>
        <v>5.0686066970229149E-3</v>
      </c>
      <c r="Q4" s="1"/>
      <c r="R4" s="1"/>
      <c r="S4" s="1"/>
      <c r="T4" s="81">
        <f t="shared" ref="T4:T59" si="8">C4+D4+E4+F4+G4-B4</f>
        <v>-5.1295501179993153E-10</v>
      </c>
      <c r="U4" s="80">
        <f t="shared" ref="U4:U59" si="9">I4+J4+K4+L4+M4</f>
        <v>0.99999999475447399</v>
      </c>
    </row>
    <row r="5" spans="1:37">
      <c r="A5" s="86">
        <v>1964</v>
      </c>
      <c r="B5" s="90">
        <v>9.6532493829727173E-2</v>
      </c>
      <c r="C5" s="87">
        <v>1.6229742817813531E-2</v>
      </c>
      <c r="D5" s="87">
        <v>6.17847740650177E-2</v>
      </c>
      <c r="E5" s="87">
        <v>1.054653064784361E-2</v>
      </c>
      <c r="F5" s="87">
        <v>5.2576581947505474E-3</v>
      </c>
      <c r="G5" s="87">
        <v>2.7137892320752144E-3</v>
      </c>
      <c r="H5" s="87"/>
      <c r="I5" s="84">
        <f t="shared" si="1"/>
        <v>0.16812725097976888</v>
      </c>
      <c r="J5" s="84">
        <f t="shared" si="2"/>
        <v>0.64004120906685913</v>
      </c>
      <c r="K5" s="84">
        <f t="shared" si="3"/>
        <v>0.10925368473797584</v>
      </c>
      <c r="L5" s="84">
        <f t="shared" si="4"/>
        <v>5.4465164901100399E-2</v>
      </c>
      <c r="M5" s="84">
        <f t="shared" si="5"/>
        <v>2.8112701997133147E-2</v>
      </c>
      <c r="N5" s="1"/>
      <c r="O5" s="2">
        <f t="shared" si="6"/>
        <v>6.17847740650177E-2</v>
      </c>
      <c r="P5" s="2">
        <f t="shared" si="7"/>
        <v>5.2576581947505474E-3</v>
      </c>
      <c r="Q5" s="1"/>
      <c r="R5" s="1"/>
      <c r="S5" s="1"/>
      <c r="T5" s="81">
        <f t="shared" si="8"/>
        <v>1.127773430198431E-9</v>
      </c>
      <c r="U5" s="80">
        <f t="shared" si="9"/>
        <v>1.0000000116828374</v>
      </c>
    </row>
    <row r="6" spans="1:37">
      <c r="A6" s="86">
        <v>1965</v>
      </c>
      <c r="B6" s="90">
        <v>9.852200374007225E-2</v>
      </c>
      <c r="C6" s="87">
        <v>1.6731652423914056E-2</v>
      </c>
      <c r="D6" s="87">
        <v>6.2408581376075745E-2</v>
      </c>
      <c r="E6" s="87">
        <v>1.1086200644058408E-2</v>
      </c>
      <c r="F6" s="87">
        <v>5.9636291116476059E-3</v>
      </c>
      <c r="G6" s="87">
        <v>2.331941737793386E-3</v>
      </c>
      <c r="H6" s="87"/>
      <c r="I6" s="84">
        <f t="shared" si="1"/>
        <v>0.16982655436095973</v>
      </c>
      <c r="J6" s="84">
        <f t="shared" si="2"/>
        <v>0.63344815378224029</v>
      </c>
      <c r="K6" s="84">
        <f t="shared" si="3"/>
        <v>0.11252512355825416</v>
      </c>
      <c r="L6" s="84">
        <f t="shared" si="4"/>
        <v>6.0530936087955296E-2</v>
      </c>
      <c r="M6" s="84">
        <f t="shared" si="5"/>
        <v>2.3669247977798749E-2</v>
      </c>
      <c r="N6" s="1"/>
      <c r="O6" s="2">
        <f t="shared" si="6"/>
        <v>6.2408581376075745E-2</v>
      </c>
      <c r="P6" s="2">
        <f t="shared" si="7"/>
        <v>5.9636291116476059E-3</v>
      </c>
      <c r="Q6" s="1"/>
      <c r="R6" s="1"/>
      <c r="S6" s="1"/>
      <c r="T6" s="81">
        <f t="shared" si="8"/>
        <v>1.5534169506281614E-9</v>
      </c>
      <c r="U6" s="80">
        <f t="shared" si="9"/>
        <v>1.0000000157672082</v>
      </c>
    </row>
    <row r="7" spans="1:37">
      <c r="A7" s="86">
        <v>1966</v>
      </c>
      <c r="B7" s="90">
        <v>0.10051151365041733</v>
      </c>
      <c r="C7" s="87">
        <v>1.7233562030014582E-2</v>
      </c>
      <c r="D7" s="87">
        <v>6.3032388687133789E-2</v>
      </c>
      <c r="E7" s="87">
        <v>1.1625870640273206E-2</v>
      </c>
      <c r="F7" s="87">
        <v>6.6696000285446644E-3</v>
      </c>
      <c r="G7" s="87">
        <v>1.9500942435115576E-3</v>
      </c>
      <c r="H7" s="87"/>
      <c r="I7" s="84">
        <f t="shared" si="1"/>
        <v>0.17145858622678326</v>
      </c>
      <c r="J7" s="84">
        <f t="shared" si="2"/>
        <v>0.62711610240357851</v>
      </c>
      <c r="K7" s="84">
        <f t="shared" si="3"/>
        <v>0.1156670536343568</v>
      </c>
      <c r="L7" s="84">
        <f t="shared" si="4"/>
        <v>6.6356577334431302E-2</v>
      </c>
      <c r="M7" s="84">
        <f t="shared" si="5"/>
        <v>1.9401700090738418E-2</v>
      </c>
      <c r="N7" s="1"/>
      <c r="O7" s="2">
        <f t="shared" si="6"/>
        <v>6.3032388687133789E-2</v>
      </c>
      <c r="P7" s="2">
        <f t="shared" si="7"/>
        <v>6.6696000285446644E-3</v>
      </c>
      <c r="Q7" s="1"/>
      <c r="R7" s="1"/>
      <c r="S7" s="1"/>
      <c r="T7" s="81">
        <f t="shared" si="8"/>
        <v>1.9790604710578918E-9</v>
      </c>
      <c r="U7" s="80">
        <f t="shared" si="9"/>
        <v>1.0000000196898884</v>
      </c>
    </row>
    <row r="8" spans="1:37">
      <c r="A8" s="86">
        <v>1967</v>
      </c>
      <c r="B8" s="90">
        <v>0.10075987502932549</v>
      </c>
      <c r="C8" s="87">
        <v>1.7227332602487877E-2</v>
      </c>
      <c r="D8" s="87">
        <v>6.2726110219955444E-2</v>
      </c>
      <c r="E8" s="87">
        <v>1.1594516396144172E-2</v>
      </c>
      <c r="F8" s="87">
        <v>7.1142524247989058E-3</v>
      </c>
      <c r="G8" s="87">
        <v>2.0976646337658167E-3</v>
      </c>
      <c r="H8" s="87"/>
      <c r="I8" s="84">
        <f t="shared" si="1"/>
        <v>0.17097413625685798</v>
      </c>
      <c r="J8" s="84">
        <f t="shared" si="2"/>
        <v>0.62253064726111884</v>
      </c>
      <c r="K8" s="84">
        <f t="shared" si="3"/>
        <v>0.11507076991480653</v>
      </c>
      <c r="L8" s="84">
        <f t="shared" si="4"/>
        <v>7.0606006832862292E-2</v>
      </c>
      <c r="M8" s="84">
        <f t="shared" si="5"/>
        <v>2.0818452118517471E-2</v>
      </c>
      <c r="N8" s="1"/>
      <c r="O8" s="2">
        <f t="shared" si="6"/>
        <v>6.2726110219955444E-2</v>
      </c>
      <c r="P8" s="2">
        <f t="shared" si="7"/>
        <v>7.1142524247989058E-3</v>
      </c>
      <c r="Q8" s="1"/>
      <c r="R8" s="1"/>
      <c r="S8" s="1"/>
      <c r="T8" s="81">
        <f t="shared" si="8"/>
        <v>1.2478267308324575E-9</v>
      </c>
      <c r="U8" s="80">
        <f t="shared" si="9"/>
        <v>1.000000012384163</v>
      </c>
    </row>
    <row r="9" spans="1:37">
      <c r="A9" s="86">
        <v>1968</v>
      </c>
      <c r="B9" s="90">
        <v>0.10367687698453665</v>
      </c>
      <c r="C9" s="87">
        <v>1.7050508526153862E-2</v>
      </c>
      <c r="D9" s="87">
        <v>6.5551800653338432E-2</v>
      </c>
      <c r="E9" s="87">
        <v>1.193006455196155E-2</v>
      </c>
      <c r="F9" s="87">
        <v>6.8908821267541498E-3</v>
      </c>
      <c r="G9" s="87">
        <v>2.2536227770615369E-3</v>
      </c>
      <c r="H9" s="87"/>
      <c r="I9" s="84">
        <f t="shared" si="1"/>
        <v>0.16445816099087299</v>
      </c>
      <c r="J9" s="84">
        <f t="shared" si="2"/>
        <v>0.63227020874785267</v>
      </c>
      <c r="K9" s="84">
        <f t="shared" si="3"/>
        <v>0.11506967511898447</v>
      </c>
      <c r="L9" s="84">
        <f t="shared" si="4"/>
        <v>6.6464985512458302E-2</v>
      </c>
      <c r="M9" s="84">
        <f t="shared" si="5"/>
        <v>2.1736985551731688E-2</v>
      </c>
      <c r="N9" s="1"/>
      <c r="O9" s="2">
        <f t="shared" si="6"/>
        <v>6.5551800653338432E-2</v>
      </c>
      <c r="P9" s="2">
        <f t="shared" si="7"/>
        <v>6.8908821267541498E-3</v>
      </c>
      <c r="Q9" s="1"/>
      <c r="R9" s="1"/>
      <c r="S9" s="1"/>
      <c r="T9" s="81">
        <f t="shared" si="8"/>
        <v>1.6507328837178648E-9</v>
      </c>
      <c r="U9" s="80">
        <f t="shared" si="9"/>
        <v>1.0000000159219</v>
      </c>
    </row>
    <row r="10" spans="1:37">
      <c r="A10" s="86">
        <v>1969</v>
      </c>
      <c r="B10" s="90">
        <v>9.9248204147443175E-2</v>
      </c>
      <c r="C10" s="87">
        <v>1.8008457700489089E-2</v>
      </c>
      <c r="D10" s="87">
        <v>6.0447386931627989E-2</v>
      </c>
      <c r="E10" s="87">
        <v>1.2260196983106653E-2</v>
      </c>
      <c r="F10" s="87">
        <v>6.715443181747105E-3</v>
      </c>
      <c r="G10" s="87">
        <v>1.8167189336963929E-3</v>
      </c>
      <c r="H10" s="87"/>
      <c r="I10" s="84">
        <f t="shared" si="1"/>
        <v>0.18144870081211462</v>
      </c>
      <c r="J10" s="84">
        <f t="shared" si="2"/>
        <v>0.60905270227184494</v>
      </c>
      <c r="K10" s="84">
        <f t="shared" si="3"/>
        <v>0.12353066827176942</v>
      </c>
      <c r="L10" s="84">
        <f t="shared" si="4"/>
        <v>6.7663120349972683E-2</v>
      </c>
      <c r="M10" s="84">
        <f t="shared" si="5"/>
        <v>1.8304804094968555E-2</v>
      </c>
      <c r="N10" s="1"/>
      <c r="O10" s="2">
        <f t="shared" si="6"/>
        <v>6.0447386931627989E-2</v>
      </c>
      <c r="P10" s="2">
        <f t="shared" si="7"/>
        <v>6.715443181747105E-3</v>
      </c>
      <c r="Q10" s="1"/>
      <c r="R10" s="1"/>
      <c r="S10" s="1"/>
      <c r="T10" s="81">
        <f t="shared" si="8"/>
        <v>-4.1677594708744437E-10</v>
      </c>
      <c r="U10" s="80">
        <f t="shared" si="9"/>
        <v>0.99999999580067023</v>
      </c>
    </row>
    <row r="11" spans="1:37">
      <c r="A11" s="86">
        <v>1970</v>
      </c>
      <c r="B11" s="90">
        <v>9.4940627866890281E-2</v>
      </c>
      <c r="C11" s="87">
        <v>1.9272265333711402E-2</v>
      </c>
      <c r="D11" s="87">
        <v>5.2837920258753002E-2</v>
      </c>
      <c r="E11" s="87">
        <v>1.3694272708960398E-2</v>
      </c>
      <c r="F11" s="87">
        <v>7.6505546949192649E-3</v>
      </c>
      <c r="G11" s="87">
        <v>1.4856125872029224E-3</v>
      </c>
      <c r="H11" s="87"/>
      <c r="I11" s="84">
        <f t="shared" si="1"/>
        <v>0.20299281526483814</v>
      </c>
      <c r="J11" s="84">
        <f t="shared" si="2"/>
        <v>0.55653645279061581</v>
      </c>
      <c r="K11" s="84">
        <f t="shared" si="3"/>
        <v>0.14424038492941288</v>
      </c>
      <c r="L11" s="84">
        <f t="shared" si="4"/>
        <v>8.0582516324260889E-2</v>
      </c>
      <c r="M11" s="84">
        <f t="shared" si="5"/>
        <v>1.5647806640649117E-2</v>
      </c>
      <c r="N11" s="1"/>
      <c r="O11" s="2">
        <f t="shared" si="6"/>
        <v>5.2837920258753002E-2</v>
      </c>
      <c r="P11" s="2">
        <f t="shared" si="7"/>
        <v>7.6505546949192649E-3</v>
      </c>
      <c r="Q11" s="1"/>
      <c r="R11" s="1"/>
      <c r="S11" s="1"/>
      <c r="T11" s="81">
        <f t="shared" si="8"/>
        <v>-2.2833432922197971E-9</v>
      </c>
      <c r="U11" s="80">
        <f t="shared" si="9"/>
        <v>0.99999997594977685</v>
      </c>
    </row>
    <row r="12" spans="1:37">
      <c r="A12" s="86">
        <v>1971</v>
      </c>
      <c r="B12" s="90">
        <v>9.3600083826459013E-2</v>
      </c>
      <c r="C12" s="87">
        <v>1.8914045122983225E-2</v>
      </c>
      <c r="D12" s="87">
        <v>5.1072963717160746E-2</v>
      </c>
      <c r="E12" s="87">
        <v>1.362506297969901E-2</v>
      </c>
      <c r="F12" s="87">
        <v>8.7170183082889707E-3</v>
      </c>
      <c r="G12" s="87">
        <v>1.2709922143585572E-3</v>
      </c>
      <c r="H12" s="87"/>
      <c r="I12" s="84">
        <f t="shared" si="1"/>
        <v>0.20207295068294132</v>
      </c>
      <c r="J12" s="84">
        <f t="shared" si="2"/>
        <v>0.54565083308956785</v>
      </c>
      <c r="K12" s="84">
        <f t="shared" si="3"/>
        <v>0.14556678180930707</v>
      </c>
      <c r="L12" s="84">
        <f t="shared" si="4"/>
        <v>9.3130454075777552E-2</v>
      </c>
      <c r="M12" s="84">
        <f t="shared" si="5"/>
        <v>1.357896448805606E-2</v>
      </c>
      <c r="N12" s="1"/>
      <c r="O12" s="2">
        <f t="shared" si="6"/>
        <v>5.1072963717160746E-2</v>
      </c>
      <c r="P12" s="2">
        <f t="shared" si="7"/>
        <v>8.7170183082889707E-3</v>
      </c>
      <c r="Q12" s="1"/>
      <c r="R12" s="1"/>
      <c r="S12" s="1"/>
      <c r="T12" s="81">
        <f t="shared" si="8"/>
        <v>-1.4839685036349692E-9</v>
      </c>
      <c r="U12" s="80">
        <f t="shared" si="9"/>
        <v>0.99999998414564983</v>
      </c>
    </row>
    <row r="13" spans="1:37">
      <c r="A13" s="86">
        <v>1972</v>
      </c>
      <c r="B13" s="90">
        <v>9.046901872716262E-2</v>
      </c>
      <c r="C13" s="87">
        <v>1.7655277682251835E-2</v>
      </c>
      <c r="D13" s="87">
        <v>4.8627076954289805E-2</v>
      </c>
      <c r="E13" s="87">
        <v>1.4068228314354059E-2</v>
      </c>
      <c r="F13" s="87">
        <v>8.9423689381646909E-3</v>
      </c>
      <c r="G13" s="87">
        <v>1.1760672201717171E-3</v>
      </c>
      <c r="H13" s="87"/>
      <c r="I13" s="84">
        <f t="shared" si="1"/>
        <v>0.19515274876028887</v>
      </c>
      <c r="J13" s="84">
        <f t="shared" si="2"/>
        <v>0.53749977216996059</v>
      </c>
      <c r="K13" s="84">
        <f t="shared" si="3"/>
        <v>0.1555032707581494</v>
      </c>
      <c r="L13" s="84">
        <f t="shared" si="4"/>
        <v>9.8844544397382897E-2</v>
      </c>
      <c r="M13" s="84">
        <f t="shared" si="5"/>
        <v>1.2999668137426278E-2</v>
      </c>
      <c r="N13" s="1"/>
      <c r="O13" s="2">
        <f t="shared" si="6"/>
        <v>4.8627076954289805E-2</v>
      </c>
      <c r="P13" s="2">
        <f t="shared" si="7"/>
        <v>8.9423689381646909E-3</v>
      </c>
      <c r="Q13" s="1"/>
      <c r="R13" s="1"/>
      <c r="S13" s="1"/>
      <c r="T13" s="81">
        <f t="shared" si="8"/>
        <v>3.8206948715924227E-10</v>
      </c>
      <c r="U13" s="80">
        <f t="shared" si="9"/>
        <v>1.000000004223208</v>
      </c>
    </row>
    <row r="14" spans="1:37">
      <c r="A14" s="86">
        <v>1973</v>
      </c>
      <c r="B14" s="90">
        <v>8.3754644073451345E-2</v>
      </c>
      <c r="C14" s="87">
        <v>1.8578695151347802E-2</v>
      </c>
      <c r="D14" s="87">
        <v>3.8697352703820798E-2</v>
      </c>
      <c r="E14" s="87">
        <v>1.5726710692852031E-2</v>
      </c>
      <c r="F14" s="87">
        <v>9.6976150606167266E-3</v>
      </c>
      <c r="G14" s="87">
        <v>1.054269989168688E-3</v>
      </c>
      <c r="H14" s="87"/>
      <c r="I14" s="84">
        <f t="shared" si="1"/>
        <v>0.22182286554826278</v>
      </c>
      <c r="J14" s="84">
        <f t="shared" si="2"/>
        <v>0.46203232228990077</v>
      </c>
      <c r="K14" s="84">
        <f t="shared" si="3"/>
        <v>0.18777120799486632</v>
      </c>
      <c r="L14" s="84">
        <f t="shared" si="4"/>
        <v>0.11578599811267885</v>
      </c>
      <c r="M14" s="84">
        <f t="shared" si="5"/>
        <v>1.2587600375259333E-2</v>
      </c>
      <c r="N14" s="1"/>
      <c r="O14" s="2">
        <f t="shared" si="6"/>
        <v>3.8697352703820798E-2</v>
      </c>
      <c r="P14" s="2">
        <f t="shared" si="7"/>
        <v>9.6976150606167266E-3</v>
      </c>
      <c r="Q14" s="1"/>
      <c r="R14" s="1"/>
      <c r="S14" s="1"/>
      <c r="T14" s="81">
        <f t="shared" si="8"/>
        <v>-4.7564530092358837E-10</v>
      </c>
      <c r="U14" s="80">
        <f t="shared" si="9"/>
        <v>0.99999999432096809</v>
      </c>
    </row>
    <row r="15" spans="1:37">
      <c r="A15" s="86">
        <v>1974</v>
      </c>
      <c r="B15" s="90">
        <v>7.8289808774343328E-2</v>
      </c>
      <c r="C15" s="87">
        <v>1.942068394141927E-2</v>
      </c>
      <c r="D15" s="87">
        <v>2.7725519164505386E-2</v>
      </c>
      <c r="E15" s="87">
        <v>1.9113906919633328E-2</v>
      </c>
      <c r="F15" s="87">
        <v>1.0840296485376655E-2</v>
      </c>
      <c r="G15" s="87">
        <v>1.189403097647812E-3</v>
      </c>
      <c r="H15" s="87"/>
      <c r="I15" s="84">
        <f t="shared" si="1"/>
        <v>0.24806145583259748</v>
      </c>
      <c r="J15" s="84">
        <f t="shared" si="2"/>
        <v>0.3541395693585016</v>
      </c>
      <c r="K15" s="84">
        <f t="shared" si="3"/>
        <v>0.2441429761915222</v>
      </c>
      <c r="L15" s="84">
        <f t="shared" si="4"/>
        <v>0.13846369859737315</v>
      </c>
      <c r="M15" s="84">
        <f t="shared" si="5"/>
        <v>1.5192310675787423E-2</v>
      </c>
      <c r="N15" s="1"/>
      <c r="O15" s="2">
        <f t="shared" si="6"/>
        <v>2.7725519164505386E-2</v>
      </c>
      <c r="P15" s="2">
        <f t="shared" si="7"/>
        <v>1.0840296485376655E-2</v>
      </c>
      <c r="Q15" s="1"/>
      <c r="R15" s="1"/>
      <c r="S15" s="1"/>
      <c r="T15" s="81">
        <f t="shared" si="8"/>
        <v>8.342391222271317E-10</v>
      </c>
      <c r="U15" s="80">
        <f t="shared" si="9"/>
        <v>1.000000010655782</v>
      </c>
    </row>
    <row r="16" spans="1:37">
      <c r="A16" s="86">
        <v>1975</v>
      </c>
      <c r="B16" s="90">
        <v>7.472760278591295E-2</v>
      </c>
      <c r="C16" s="87">
        <v>1.8401200716869681E-2</v>
      </c>
      <c r="D16" s="87">
        <v>2.2719201519862509E-2</v>
      </c>
      <c r="E16" s="87">
        <v>2.0899981623725805E-2</v>
      </c>
      <c r="F16" s="87">
        <v>1.1202409332829788E-2</v>
      </c>
      <c r="G16" s="87">
        <v>1.5048098084609052E-3</v>
      </c>
      <c r="H16" s="87"/>
      <c r="I16" s="84">
        <f t="shared" si="1"/>
        <v>0.24624369082984324</v>
      </c>
      <c r="J16" s="84">
        <f t="shared" si="2"/>
        <v>0.30402690134394822</v>
      </c>
      <c r="K16" s="84">
        <f t="shared" si="3"/>
        <v>0.27968221707314961</v>
      </c>
      <c r="L16" s="84">
        <f t="shared" si="4"/>
        <v>0.14990992505036677</v>
      </c>
      <c r="M16" s="84">
        <f t="shared" si="5"/>
        <v>2.0137268590992189E-2</v>
      </c>
      <c r="N16" s="1"/>
      <c r="O16" s="2">
        <f t="shared" si="6"/>
        <v>2.2719201519862509E-2</v>
      </c>
      <c r="P16" s="2">
        <f t="shared" si="7"/>
        <v>1.1202409332829788E-2</v>
      </c>
      <c r="Q16" s="1"/>
      <c r="R16" s="1"/>
      <c r="S16" s="1"/>
      <c r="T16" s="81">
        <f t="shared" si="8"/>
        <v>2.1583573817096635E-10</v>
      </c>
      <c r="U16" s="80">
        <f t="shared" si="9"/>
        <v>1.0000000028883</v>
      </c>
    </row>
    <row r="17" spans="1:37">
      <c r="A17" s="86">
        <v>1976</v>
      </c>
      <c r="B17" s="90">
        <v>7.1318401144466748E-2</v>
      </c>
      <c r="C17" s="87">
        <v>1.7163423623341778E-2</v>
      </c>
      <c r="D17" s="87">
        <v>2.236817937338742E-2</v>
      </c>
      <c r="E17" s="87">
        <v>2.0308244343957824E-2</v>
      </c>
      <c r="F17" s="87">
        <v>1.0420171876956541E-2</v>
      </c>
      <c r="G17" s="87">
        <v>1.0583831995050197E-3</v>
      </c>
      <c r="H17" s="87"/>
      <c r="I17" s="84">
        <f t="shared" si="1"/>
        <v>0.24065911949672761</v>
      </c>
      <c r="J17" s="84">
        <f t="shared" si="2"/>
        <v>0.31363826185723259</v>
      </c>
      <c r="K17" s="84">
        <f t="shared" si="3"/>
        <v>0.28475462178155464</v>
      </c>
      <c r="L17" s="84">
        <f t="shared" si="4"/>
        <v>0.14610776054624147</v>
      </c>
      <c r="M17" s="84">
        <f t="shared" si="5"/>
        <v>1.4840254163313285E-2</v>
      </c>
      <c r="N17" s="1"/>
      <c r="O17" s="2">
        <f t="shared" si="6"/>
        <v>2.236817937338742E-2</v>
      </c>
      <c r="P17" s="2">
        <f t="shared" si="7"/>
        <v>1.0420171876956541E-2</v>
      </c>
      <c r="Q17" s="1"/>
      <c r="R17" s="1"/>
      <c r="S17" s="1"/>
      <c r="T17" s="81">
        <f t="shared" si="8"/>
        <v>1.2726818349184654E-9</v>
      </c>
      <c r="U17" s="80">
        <f t="shared" si="9"/>
        <v>1.0000000178450696</v>
      </c>
    </row>
    <row r="18" spans="1:37">
      <c r="A18" s="86">
        <v>1977</v>
      </c>
      <c r="B18" s="90">
        <v>7.0310724463691798E-2</v>
      </c>
      <c r="C18" s="87">
        <v>1.6760063191738839E-2</v>
      </c>
      <c r="D18" s="87">
        <v>2.0271525187403938E-2</v>
      </c>
      <c r="E18" s="87">
        <v>2.1812876478156298E-2</v>
      </c>
      <c r="F18" s="87">
        <v>1.0526638328460236E-2</v>
      </c>
      <c r="G18" s="87">
        <v>9.3962346602405322E-4</v>
      </c>
      <c r="H18" s="87"/>
      <c r="I18" s="84">
        <f t="shared" si="1"/>
        <v>0.23837136254219191</v>
      </c>
      <c r="J18" s="84">
        <f t="shared" si="2"/>
        <v>0.28831341650976844</v>
      </c>
      <c r="K18" s="84">
        <f t="shared" si="3"/>
        <v>0.310235410665131</v>
      </c>
      <c r="L18" s="84">
        <f t="shared" si="4"/>
        <v>0.14971597019877322</v>
      </c>
      <c r="M18" s="84">
        <f t="shared" si="5"/>
        <v>1.3363871204445793E-2</v>
      </c>
      <c r="N18" s="1"/>
      <c r="O18" s="2">
        <f t="shared" si="6"/>
        <v>2.0271525187403938E-2</v>
      </c>
      <c r="P18" s="2">
        <f t="shared" si="7"/>
        <v>1.0526638328460236E-2</v>
      </c>
      <c r="Q18" s="1"/>
      <c r="R18" s="1"/>
      <c r="S18" s="1"/>
      <c r="T18" s="81">
        <f t="shared" si="8"/>
        <v>2.1880915690442038E-9</v>
      </c>
      <c r="U18" s="80">
        <f t="shared" si="9"/>
        <v>1.0000000311203103</v>
      </c>
    </row>
    <row r="19" spans="1:37">
      <c r="A19" s="86">
        <v>1978</v>
      </c>
      <c r="B19" s="90">
        <v>7.0853435791192076E-2</v>
      </c>
      <c r="C19" s="87">
        <v>1.7390402941959426E-2</v>
      </c>
      <c r="D19" s="87">
        <v>1.8326652802057808E-2</v>
      </c>
      <c r="E19" s="87">
        <v>2.2516267671329492E-2</v>
      </c>
      <c r="F19" s="87">
        <v>1.176222689435566E-2</v>
      </c>
      <c r="G19" s="87">
        <v>8.5788686160973016E-4</v>
      </c>
      <c r="H19" s="87"/>
      <c r="I19" s="84">
        <f t="shared" si="1"/>
        <v>0.24544191467594659</v>
      </c>
      <c r="J19" s="84">
        <f t="shared" si="2"/>
        <v>0.25865580966415219</v>
      </c>
      <c r="K19" s="84">
        <f t="shared" si="3"/>
        <v>0.31778653243698496</v>
      </c>
      <c r="L19" s="84">
        <f t="shared" si="4"/>
        <v>0.16600785498983303</v>
      </c>
      <c r="M19" s="84">
        <f t="shared" si="5"/>
        <v>1.2107907711602825E-2</v>
      </c>
      <c r="N19" s="1"/>
      <c r="O19" s="2">
        <f t="shared" si="6"/>
        <v>1.8326652802057808E-2</v>
      </c>
      <c r="P19" s="2">
        <f t="shared" si="7"/>
        <v>1.176222689435566E-2</v>
      </c>
      <c r="Q19" s="1"/>
      <c r="R19" s="1"/>
      <c r="S19" s="1"/>
      <c r="T19" s="81">
        <f t="shared" si="8"/>
        <v>1.3801200460239471E-9</v>
      </c>
      <c r="U19" s="80">
        <f t="shared" si="9"/>
        <v>1.0000000194785197</v>
      </c>
    </row>
    <row r="20" spans="1:37">
      <c r="A20" s="86">
        <v>1979</v>
      </c>
      <c r="B20" s="90">
        <v>7.7215380966663361E-2</v>
      </c>
      <c r="C20" s="87">
        <v>1.841642837098334E-2</v>
      </c>
      <c r="D20" s="87">
        <v>1.9260881468653679E-2</v>
      </c>
      <c r="E20" s="87">
        <v>2.4352048349101096E-2</v>
      </c>
      <c r="F20" s="87">
        <v>1.4233192428946495E-2</v>
      </c>
      <c r="G20" s="87">
        <v>9.5283146947622299E-4</v>
      </c>
      <c r="H20" s="87"/>
      <c r="I20" s="84">
        <f t="shared" si="1"/>
        <v>0.23850725257619812</v>
      </c>
      <c r="J20" s="84">
        <f t="shared" si="2"/>
        <v>0.24944358530030811</v>
      </c>
      <c r="K20" s="84">
        <f t="shared" si="3"/>
        <v>0.31537820631377506</v>
      </c>
      <c r="L20" s="84">
        <f t="shared" si="4"/>
        <v>0.18433105232092908</v>
      </c>
      <c r="M20" s="84">
        <f t="shared" si="5"/>
        <v>1.2339918000114438E-2</v>
      </c>
      <c r="N20" s="1"/>
      <c r="O20" s="2">
        <f t="shared" si="6"/>
        <v>1.9260881468653679E-2</v>
      </c>
      <c r="P20" s="2">
        <f t="shared" si="7"/>
        <v>1.4233192428946495E-2</v>
      </c>
      <c r="Q20" s="1"/>
      <c r="R20" s="1"/>
      <c r="S20" s="1"/>
      <c r="T20" s="81">
        <f t="shared" si="8"/>
        <v>1.1204974725842476E-9</v>
      </c>
      <c r="U20" s="80">
        <f t="shared" si="9"/>
        <v>1.0000000145113248</v>
      </c>
    </row>
    <row r="21" spans="1:37">
      <c r="A21" s="86">
        <v>1980</v>
      </c>
      <c r="B21" s="90">
        <v>7.7914878726005554E-2</v>
      </c>
      <c r="C21" s="87">
        <v>1.726822491036728E-2</v>
      </c>
      <c r="D21" s="87">
        <v>2.0062722265720367E-2</v>
      </c>
      <c r="E21" s="87">
        <v>2.5524446304189041E-2</v>
      </c>
      <c r="F21" s="87">
        <v>1.3962641358375549E-2</v>
      </c>
      <c r="G21" s="87">
        <v>1.0968450224027038E-3</v>
      </c>
      <c r="H21" s="87"/>
      <c r="I21" s="84">
        <f t="shared" si="1"/>
        <v>0.22162936261625324</v>
      </c>
      <c r="J21" s="84">
        <f t="shared" si="2"/>
        <v>0.25749539232773083</v>
      </c>
      <c r="K21" s="84">
        <f t="shared" si="3"/>
        <v>0.32759399387564958</v>
      </c>
      <c r="L21" s="84">
        <f t="shared" si="4"/>
        <v>0.17920378734691217</v>
      </c>
      <c r="M21" s="84">
        <f t="shared" si="5"/>
        <v>1.4077478401267295E-2</v>
      </c>
      <c r="N21" s="1"/>
      <c r="O21" s="2">
        <f t="shared" si="6"/>
        <v>1.918650814332068E-2</v>
      </c>
      <c r="P21" s="2">
        <f t="shared" si="7"/>
        <v>1.4838855480775237E-2</v>
      </c>
      <c r="Q21" s="1"/>
      <c r="R21" s="1"/>
      <c r="T21" s="81">
        <f t="shared" si="8"/>
        <v>1.1350493878126144E-9</v>
      </c>
      <c r="U21" s="80">
        <f t="shared" si="9"/>
        <v>1.0000000145678132</v>
      </c>
      <c r="V21" s="94">
        <f t="shared" ref="V21:V59" si="10">X21-B21</f>
        <v>6.2212347984313965E-6</v>
      </c>
      <c r="W21" s="94"/>
      <c r="X21" s="88">
        <v>7.7921099960803986E-2</v>
      </c>
      <c r="Y21" s="88">
        <v>2.0009882748126984E-2</v>
      </c>
      <c r="Z21" s="88">
        <v>1.7435038462281227E-2</v>
      </c>
      <c r="AA21" s="88">
        <v>2.651490829885006E-2</v>
      </c>
      <c r="AB21" s="88">
        <v>1.3874047435820103E-2</v>
      </c>
      <c r="AC21" s="88">
        <v>1.107812044210732E-3</v>
      </c>
      <c r="AD21" s="88">
        <v>-1.02058588527143E-3</v>
      </c>
      <c r="AE21" s="88">
        <v>8.0620183143764734E-4</v>
      </c>
      <c r="AF21" s="88">
        <v>8.7621412239968777E-4</v>
      </c>
      <c r="AG21" s="88">
        <v>5.0955112092196941E-3</v>
      </c>
      <c r="AH21" s="88">
        <v>2.1419396623969078E-2</v>
      </c>
      <c r="AI21" s="88">
        <v>-3.571416309569031E-4</v>
      </c>
      <c r="AJ21" s="88">
        <v>-4.5722888899035752E-4</v>
      </c>
      <c r="AK21" s="88">
        <v>-2.0621537987608463E-4</v>
      </c>
    </row>
    <row r="22" spans="1:37">
      <c r="A22" s="86">
        <v>1981</v>
      </c>
      <c r="B22" s="90">
        <v>8.3511590957641602E-2</v>
      </c>
      <c r="C22" s="87">
        <v>1.7890665913000703E-2</v>
      </c>
      <c r="D22" s="87">
        <v>1.9152157008647919E-2</v>
      </c>
      <c r="E22" s="87">
        <v>3.1429463066160679E-2</v>
      </c>
      <c r="F22" s="87">
        <v>1.3782883994281292E-2</v>
      </c>
      <c r="G22" s="87">
        <v>1.256421091966331E-3</v>
      </c>
      <c r="H22" s="87"/>
      <c r="I22" s="84">
        <f t="shared" si="1"/>
        <v>0.21422973395483666</v>
      </c>
      <c r="J22" s="84">
        <f t="shared" si="2"/>
        <v>0.22933531488296272</v>
      </c>
      <c r="K22" s="84">
        <f t="shared" si="3"/>
        <v>0.37634851289208704</v>
      </c>
      <c r="L22" s="84">
        <f t="shared" si="4"/>
        <v>0.16504156891553159</v>
      </c>
      <c r="M22" s="84">
        <f t="shared" si="5"/>
        <v>1.5044870748583962E-2</v>
      </c>
      <c r="N22" s="1"/>
      <c r="O22" s="2">
        <f t="shared" si="6"/>
        <v>1.8374132516328245E-2</v>
      </c>
      <c r="P22" s="2">
        <f t="shared" si="7"/>
        <v>1.4560908486600965E-2</v>
      </c>
      <c r="Q22" s="1"/>
      <c r="R22" s="1"/>
      <c r="T22" s="81">
        <f t="shared" si="8"/>
        <v>1.1641532182693481E-10</v>
      </c>
      <c r="U22" s="80">
        <f t="shared" si="9"/>
        <v>1.000000001394002</v>
      </c>
      <c r="V22" s="94">
        <f t="shared" si="10"/>
        <v>-8.2030892372131348E-6</v>
      </c>
      <c r="W22" s="94"/>
      <c r="X22" s="88">
        <v>8.3503387868404388E-2</v>
      </c>
      <c r="Y22" s="88">
        <v>1.9150771200656891E-2</v>
      </c>
      <c r="Z22" s="88">
        <v>1.8107343465089798E-2</v>
      </c>
      <c r="AA22" s="88">
        <v>3.2231587916612625E-2</v>
      </c>
      <c r="AB22" s="88">
        <v>1.3757885433733463E-2</v>
      </c>
      <c r="AC22" s="88">
        <v>1.2633380247280002E-3</v>
      </c>
      <c r="AD22" s="88">
        <v>-1.0075360769405961E-3</v>
      </c>
      <c r="AE22" s="88">
        <v>8.4902596427127719E-4</v>
      </c>
      <c r="AF22" s="88">
        <v>7.780244923196733E-4</v>
      </c>
      <c r="AG22" s="88">
        <v>5.3416299633681774E-3</v>
      </c>
      <c r="AH22" s="88">
        <v>2.688995748758316E-2</v>
      </c>
      <c r="AI22" s="88">
        <v>-3.9581197779625654E-4</v>
      </c>
      <c r="AJ22" s="88">
        <v>-4.398770397529006E-4</v>
      </c>
      <c r="AK22" s="88">
        <v>-1.7184701573569328E-4</v>
      </c>
    </row>
    <row r="23" spans="1:37">
      <c r="A23" s="86">
        <v>1982</v>
      </c>
      <c r="B23" s="90">
        <v>9.0630501508712769E-2</v>
      </c>
      <c r="C23" s="87">
        <v>1.920132982195355E-2</v>
      </c>
      <c r="D23" s="87">
        <v>2.2590318694710732E-2</v>
      </c>
      <c r="E23" s="87">
        <v>3.1094991514692083E-2</v>
      </c>
      <c r="F23" s="87">
        <v>1.5226160176098347E-2</v>
      </c>
      <c r="G23" s="87">
        <v>2.5177018251270056E-3</v>
      </c>
      <c r="H23" s="87"/>
      <c r="I23" s="84">
        <f t="shared" si="1"/>
        <v>0.21186388138994938</v>
      </c>
      <c r="J23" s="84">
        <f t="shared" si="2"/>
        <v>0.24925735065626897</v>
      </c>
      <c r="K23" s="84">
        <f t="shared" si="3"/>
        <v>0.34309631963917536</v>
      </c>
      <c r="L23" s="84">
        <f t="shared" si="4"/>
        <v>0.1680026031262177</v>
      </c>
      <c r="M23" s="84">
        <f t="shared" si="5"/>
        <v>2.7779850968660546E-2</v>
      </c>
      <c r="N23" s="1"/>
      <c r="O23" s="2">
        <f t="shared" si="6"/>
        <v>2.1102584898471832E-2</v>
      </c>
      <c r="P23" s="2">
        <f t="shared" si="7"/>
        <v>1.6713893972337246E-2</v>
      </c>
      <c r="Q23" s="1"/>
      <c r="R23" s="1"/>
      <c r="T23" s="81">
        <f t="shared" si="8"/>
        <v>5.2386894822120667E-10</v>
      </c>
      <c r="U23" s="80">
        <f t="shared" si="9"/>
        <v>1.000000005780272</v>
      </c>
      <c r="V23" s="94">
        <f t="shared" si="10"/>
        <v>-7.107853889465332E-6</v>
      </c>
      <c r="W23" s="94"/>
      <c r="X23" s="88">
        <v>9.0623393654823303E-2</v>
      </c>
      <c r="Y23" s="88">
        <v>2.2577311843633652E-2</v>
      </c>
      <c r="Z23" s="88">
        <v>1.9412040710449219E-2</v>
      </c>
      <c r="AA23" s="88">
        <v>3.190082311630249E-2</v>
      </c>
      <c r="AB23" s="88">
        <v>1.5197994187474251E-2</v>
      </c>
      <c r="AC23" s="88">
        <v>2.5242690462619066E-3</v>
      </c>
      <c r="AD23" s="88">
        <v>-9.8904746118932962E-4</v>
      </c>
      <c r="AE23" s="88">
        <v>9.0180069673806429E-4</v>
      </c>
      <c r="AF23" s="88">
        <v>1.4877337962388992E-3</v>
      </c>
      <c r="AG23" s="88">
        <v>4.9374839290976524E-3</v>
      </c>
      <c r="AH23" s="88">
        <v>2.6963340118527412E-2</v>
      </c>
      <c r="AI23" s="88">
        <v>-4.0897700819186866E-4</v>
      </c>
      <c r="AJ23" s="88">
        <v>-4.3306569568812847E-4</v>
      </c>
      <c r="AK23" s="88">
        <v>-1.4700474275741726E-4</v>
      </c>
    </row>
    <row r="24" spans="1:37">
      <c r="A24" s="86">
        <v>1983</v>
      </c>
      <c r="B24" s="90">
        <v>9.0811975300312042E-2</v>
      </c>
      <c r="C24" s="87">
        <v>2.0238498909748159E-2</v>
      </c>
      <c r="D24" s="87">
        <v>2.386099100112915E-2</v>
      </c>
      <c r="E24" s="87">
        <v>3.0531904863892123E-2</v>
      </c>
      <c r="F24" s="87">
        <v>1.3619334436953068E-2</v>
      </c>
      <c r="G24" s="87">
        <v>2.5612420868128538E-3</v>
      </c>
      <c r="H24" s="87"/>
      <c r="I24" s="84">
        <f t="shared" si="1"/>
        <v>0.22286156470906121</v>
      </c>
      <c r="J24" s="84">
        <f t="shared" si="2"/>
        <v>0.26275159110042134</v>
      </c>
      <c r="K24" s="84">
        <f t="shared" si="3"/>
        <v>0.33621011725517669</v>
      </c>
      <c r="L24" s="84">
        <f t="shared" si="4"/>
        <v>0.14997289060076496</v>
      </c>
      <c r="M24" s="84">
        <f t="shared" si="5"/>
        <v>2.820379226795712E-2</v>
      </c>
      <c r="N24" s="1"/>
      <c r="O24" s="2">
        <f t="shared" si="6"/>
        <v>2.1026333561167121E-2</v>
      </c>
      <c r="P24" s="2">
        <f t="shared" si="7"/>
        <v>1.6453991876915097E-2</v>
      </c>
      <c r="Q24" s="1"/>
      <c r="R24" s="1"/>
      <c r="T24" s="81">
        <f t="shared" si="8"/>
        <v>-4.0017766878008842E-9</v>
      </c>
      <c r="U24" s="80">
        <f t="shared" si="9"/>
        <v>0.99999995593338131</v>
      </c>
      <c r="V24" s="94">
        <f t="shared" si="10"/>
        <v>-1.5816837549209595E-4</v>
      </c>
      <c r="W24" s="94"/>
      <c r="X24" s="88">
        <v>9.0653806924819946E-2</v>
      </c>
      <c r="Y24" s="88">
        <v>2.3844268172979355E-2</v>
      </c>
      <c r="Z24" s="88">
        <v>2.0289340987801552E-2</v>
      </c>
      <c r="AA24" s="88">
        <v>3.1214276328682899E-2</v>
      </c>
      <c r="AB24" s="88">
        <v>1.3649712316691875E-2</v>
      </c>
      <c r="AC24" s="88">
        <v>2.6422590017318726E-3</v>
      </c>
      <c r="AD24" s="88">
        <v>-9.8605151288211346E-4</v>
      </c>
      <c r="AE24" s="88">
        <v>9.2828669585287571E-4</v>
      </c>
      <c r="AF24" s="88">
        <v>2.8346574399620295E-3</v>
      </c>
      <c r="AG24" s="88">
        <v>5.2246460691094398E-3</v>
      </c>
      <c r="AH24" s="88">
        <v>2.5989631190896034E-2</v>
      </c>
      <c r="AI24" s="88">
        <v>-4.5207273797132075E-4</v>
      </c>
      <c r="AJ24" s="88">
        <v>-3.8189333281479776E-4</v>
      </c>
      <c r="AK24" s="88">
        <v>-1.5208544209599495E-4</v>
      </c>
    </row>
    <row r="25" spans="1:37">
      <c r="A25" s="86">
        <v>1984</v>
      </c>
      <c r="B25" s="90">
        <v>9.2490226030349731E-2</v>
      </c>
      <c r="C25" s="87">
        <v>2.2948439174797386E-2</v>
      </c>
      <c r="D25" s="87">
        <v>2.3449735715985298E-2</v>
      </c>
      <c r="E25" s="87">
        <v>2.9790205124299973E-2</v>
      </c>
      <c r="F25" s="87">
        <v>1.3191085308790207E-2</v>
      </c>
      <c r="G25" s="87">
        <v>3.1107601244002581E-3</v>
      </c>
      <c r="H25" s="87"/>
      <c r="I25" s="84">
        <f t="shared" si="1"/>
        <v>0.24811745153771261</v>
      </c>
      <c r="J25" s="84">
        <f t="shared" si="2"/>
        <v>0.2535374463058454</v>
      </c>
      <c r="K25" s="84">
        <f t="shared" si="3"/>
        <v>0.32209030513694081</v>
      </c>
      <c r="L25" s="84">
        <f t="shared" si="4"/>
        <v>0.14262139768651538</v>
      </c>
      <c r="M25" s="84">
        <f t="shared" si="5"/>
        <v>3.3633393039600674E-2</v>
      </c>
      <c r="N25" s="1"/>
      <c r="O25" s="2">
        <f t="shared" si="6"/>
        <v>1.8344078212976456E-2</v>
      </c>
      <c r="P25" s="2">
        <f t="shared" si="7"/>
        <v>1.8296742811799049E-2</v>
      </c>
      <c r="Q25" s="1"/>
      <c r="R25" s="1"/>
      <c r="T25" s="81">
        <f t="shared" si="8"/>
        <v>-5.8207660913467407E-10</v>
      </c>
      <c r="U25" s="80">
        <f t="shared" si="9"/>
        <v>0.99999999370661485</v>
      </c>
      <c r="V25" s="94">
        <f t="shared" si="10"/>
        <v>5.6721270084381104E-5</v>
      </c>
      <c r="W25" s="94"/>
      <c r="X25" s="88">
        <v>9.2546947300434113E-2</v>
      </c>
      <c r="Y25" s="88">
        <v>2.3466391488909721E-2</v>
      </c>
      <c r="Z25" s="88">
        <v>2.3122949525713921E-2</v>
      </c>
      <c r="AA25" s="88">
        <v>3.0749356374144554E-2</v>
      </c>
      <c r="AB25" s="88">
        <v>1.3187878765165806E-2</v>
      </c>
      <c r="AC25" s="88">
        <v>3.1280417460948229E-3</v>
      </c>
      <c r="AD25" s="88">
        <v>-1.107671414501965E-3</v>
      </c>
      <c r="AE25" s="88">
        <v>9.6653646323829889E-4</v>
      </c>
      <c r="AF25" s="88">
        <v>5.1056575030088425E-3</v>
      </c>
      <c r="AG25" s="88">
        <v>6.1150770634412766E-3</v>
      </c>
      <c r="AH25" s="88">
        <v>2.4634279310703278E-2</v>
      </c>
      <c r="AI25" s="88">
        <v>-5.0943420501425862E-4</v>
      </c>
      <c r="AJ25" s="88">
        <v>-4.4081520172767341E-4</v>
      </c>
      <c r="AK25" s="88">
        <v>-1.5742193500045687E-4</v>
      </c>
    </row>
    <row r="26" spans="1:37">
      <c r="A26" s="86">
        <v>1985</v>
      </c>
      <c r="B26" s="90">
        <v>9.8278716206550598E-2</v>
      </c>
      <c r="C26" s="87">
        <v>2.8212498931679875E-2</v>
      </c>
      <c r="D26" s="87">
        <v>2.2694505751132965E-2</v>
      </c>
      <c r="E26" s="87">
        <v>3.2188482233323157E-2</v>
      </c>
      <c r="F26" s="87">
        <v>1.1611253954470158E-2</v>
      </c>
      <c r="G26" s="87">
        <v>3.5719773732125759E-3</v>
      </c>
      <c r="H26" s="87"/>
      <c r="I26" s="84">
        <f t="shared" si="1"/>
        <v>0.28706621352670275</v>
      </c>
      <c r="J26" s="84">
        <f t="shared" si="2"/>
        <v>0.23091984335078547</v>
      </c>
      <c r="K26" s="84">
        <f t="shared" si="3"/>
        <v>0.32752241254020054</v>
      </c>
      <c r="L26" s="84">
        <f t="shared" si="4"/>
        <v>0.11814617042887492</v>
      </c>
      <c r="M26" s="84">
        <f t="shared" si="5"/>
        <v>3.6345380882931107E-2</v>
      </c>
      <c r="N26" s="1"/>
      <c r="O26" s="2">
        <f t="shared" si="6"/>
        <v>1.7640211153775454E-2</v>
      </c>
      <c r="P26" s="2">
        <f t="shared" si="7"/>
        <v>1.6665548551827669E-2</v>
      </c>
      <c r="Q26" s="1"/>
      <c r="R26" s="1"/>
      <c r="T26" s="81">
        <f t="shared" si="8"/>
        <v>2.0372681319713593E-9</v>
      </c>
      <c r="U26" s="80">
        <f t="shared" si="9"/>
        <v>1.0000000207294948</v>
      </c>
      <c r="V26" s="94">
        <f t="shared" si="10"/>
        <v>-1.0885298252105713E-4</v>
      </c>
      <c r="W26" s="94"/>
      <c r="X26" s="88">
        <v>9.8169863224029541E-2</v>
      </c>
      <c r="Y26" s="88">
        <v>2.2685857489705086E-2</v>
      </c>
      <c r="Z26" s="88">
        <v>2.8338583186268806E-2</v>
      </c>
      <c r="AA26" s="88">
        <v>3.3146418631076813E-2</v>
      </c>
      <c r="AB26" s="88">
        <v>1.1613302864134312E-2</v>
      </c>
      <c r="AC26" s="88">
        <v>3.5722095053642988E-3</v>
      </c>
      <c r="AD26" s="88">
        <v>-1.1865078704431653E-3</v>
      </c>
      <c r="AE26" s="88">
        <v>1.0680000996217132E-3</v>
      </c>
      <c r="AF26" s="88">
        <v>5.0542945973575115E-3</v>
      </c>
      <c r="AG26" s="88">
        <v>7.3514305986464024E-3</v>
      </c>
      <c r="AH26" s="88">
        <v>2.5794988498091698E-2</v>
      </c>
      <c r="AI26" s="88">
        <v>-5.7213957188650966E-4</v>
      </c>
      <c r="AJ26" s="88">
        <v>-4.558978253044188E-4</v>
      </c>
      <c r="AK26" s="88">
        <v>-1.5847045870032161E-4</v>
      </c>
    </row>
    <row r="27" spans="1:37">
      <c r="A27" s="86">
        <v>1986</v>
      </c>
      <c r="B27" s="90">
        <v>9.7181729972362518E-2</v>
      </c>
      <c r="C27" s="87">
        <v>2.8184943934320472E-2</v>
      </c>
      <c r="D27" s="87">
        <v>2.4191370233893394E-2</v>
      </c>
      <c r="E27" s="87">
        <v>3.2025791180785745E-2</v>
      </c>
      <c r="F27" s="87">
        <v>9.6205361187458038E-3</v>
      </c>
      <c r="G27" s="87">
        <v>3.1590901780873537E-3</v>
      </c>
      <c r="H27" s="87"/>
      <c r="I27" s="84">
        <f t="shared" si="1"/>
        <v>0.290023072673598</v>
      </c>
      <c r="J27" s="84">
        <f t="shared" si="2"/>
        <v>0.2489291993543763</v>
      </c>
      <c r="K27" s="84">
        <f t="shared" si="3"/>
        <v>0.32954539078377748</v>
      </c>
      <c r="L27" s="84">
        <f t="shared" si="4"/>
        <v>9.8995316521755528E-2</v>
      </c>
      <c r="M27" s="84">
        <f t="shared" si="5"/>
        <v>3.2507037886501569E-2</v>
      </c>
      <c r="N27" s="1"/>
      <c r="O27" s="2">
        <f t="shared" si="6"/>
        <v>1.9071281887590885E-2</v>
      </c>
      <c r="P27" s="2">
        <f t="shared" si="7"/>
        <v>1.4740624465048313E-2</v>
      </c>
      <c r="Q27" s="1"/>
      <c r="R27" s="1"/>
      <c r="T27" s="81">
        <f t="shared" si="8"/>
        <v>1.673470251262188E-9</v>
      </c>
      <c r="U27" s="80">
        <f t="shared" si="9"/>
        <v>1.000000017220009</v>
      </c>
      <c r="V27" s="94">
        <f t="shared" si="10"/>
        <v>6.3605606555938721E-5</v>
      </c>
      <c r="W27" s="94"/>
      <c r="X27" s="88">
        <v>9.7245335578918457E-2</v>
      </c>
      <c r="Y27" s="88">
        <v>2.419588714838028E-2</v>
      </c>
      <c r="Z27" s="88">
        <v>2.8356101363897324E-2</v>
      </c>
      <c r="AA27" s="88">
        <v>3.2843772321939468E-2</v>
      </c>
      <c r="AB27" s="88">
        <v>9.609932079911232E-3</v>
      </c>
      <c r="AC27" s="88">
        <v>3.1932583078742027E-3</v>
      </c>
      <c r="AD27" s="88">
        <v>-9.5361849525943398E-4</v>
      </c>
      <c r="AE27" s="88">
        <v>1.1292457347735763E-3</v>
      </c>
      <c r="AF27" s="88">
        <v>5.1200883463025093E-3</v>
      </c>
      <c r="AG27" s="88">
        <v>7.5817955657839775E-3</v>
      </c>
      <c r="AH27" s="88">
        <v>2.5261977687478065E-2</v>
      </c>
      <c r="AI27" s="88">
        <v>-5.2690849406644702E-4</v>
      </c>
      <c r="AJ27" s="88">
        <v>-2.6224131579510868E-4</v>
      </c>
      <c r="AK27" s="88">
        <v>-1.6446867084596306E-4</v>
      </c>
    </row>
    <row r="28" spans="1:37">
      <c r="A28" s="86">
        <v>1987</v>
      </c>
      <c r="B28" s="90">
        <v>0.10798268020153046</v>
      </c>
      <c r="C28" s="87">
        <v>3.6190472514135763E-2</v>
      </c>
      <c r="D28" s="87">
        <v>2.5580016896128654E-2</v>
      </c>
      <c r="E28" s="87">
        <v>3.0447435274254531E-2</v>
      </c>
      <c r="F28" s="87">
        <v>1.1044513434171677E-2</v>
      </c>
      <c r="G28" s="87">
        <v>4.7202436253428459E-3</v>
      </c>
      <c r="H28" s="87"/>
      <c r="I28" s="84">
        <f t="shared" si="1"/>
        <v>0.33515071534242979</v>
      </c>
      <c r="J28" s="84">
        <f t="shared" si="2"/>
        <v>0.23688999799216046</v>
      </c>
      <c r="K28" s="84">
        <f t="shared" si="3"/>
        <v>0.28196591543597371</v>
      </c>
      <c r="L28" s="84">
        <f t="shared" si="4"/>
        <v>0.10228041583667916</v>
      </c>
      <c r="M28" s="84">
        <f t="shared" si="5"/>
        <v>4.3712969677483011E-2</v>
      </c>
      <c r="N28" s="1"/>
      <c r="O28" s="2">
        <f t="shared" si="6"/>
        <v>1.7974106129258871E-2</v>
      </c>
      <c r="P28" s="2">
        <f t="shared" si="7"/>
        <v>1.865042420104146E-2</v>
      </c>
      <c r="Q28" s="1"/>
      <c r="R28" s="1"/>
      <c r="T28" s="81">
        <f t="shared" si="8"/>
        <v>1.5425030142068863E-9</v>
      </c>
      <c r="U28" s="80">
        <f t="shared" si="9"/>
        <v>1.0000000142847261</v>
      </c>
      <c r="V28" s="94">
        <f t="shared" si="10"/>
        <v>1.4834105968475342E-5</v>
      </c>
      <c r="W28" s="94"/>
      <c r="X28" s="88">
        <v>0.10799751430749893</v>
      </c>
      <c r="Y28" s="88">
        <v>2.5542384013533592E-2</v>
      </c>
      <c r="Z28" s="88">
        <v>3.6349862813949585E-2</v>
      </c>
      <c r="AA28" s="88">
        <v>3.1569179147481918E-2</v>
      </c>
      <c r="AB28" s="88">
        <v>1.0993818752467632E-2</v>
      </c>
      <c r="AC28" s="88">
        <v>4.7221388667821884E-3</v>
      </c>
      <c r="AD28" s="88">
        <v>-1.1798674240708351E-3</v>
      </c>
      <c r="AE28" s="88">
        <v>1.3112063752487302E-3</v>
      </c>
      <c r="AF28" s="88">
        <v>7.6059107668697834E-3</v>
      </c>
      <c r="AG28" s="88">
        <v>7.5680306181311607E-3</v>
      </c>
      <c r="AH28" s="88">
        <v>2.4001147598028183E-2</v>
      </c>
      <c r="AI28" s="88">
        <v>-6.9635995896533132E-4</v>
      </c>
      <c r="AJ28" s="88">
        <v>-3.1389636569656432E-4</v>
      </c>
      <c r="AK28" s="88">
        <v>-1.696110557531938E-4</v>
      </c>
    </row>
    <row r="29" spans="1:37">
      <c r="A29" s="86">
        <v>1988</v>
      </c>
      <c r="B29" s="90">
        <v>0.12140876799821854</v>
      </c>
      <c r="C29" s="87">
        <v>4.0341191473999061E-2</v>
      </c>
      <c r="D29" s="87">
        <v>3.0373744666576385E-2</v>
      </c>
      <c r="E29" s="87">
        <v>3.0902593047358096E-2</v>
      </c>
      <c r="F29" s="87">
        <v>1.2197750620543957E-2</v>
      </c>
      <c r="G29" s="87">
        <v>7.593491580337286E-3</v>
      </c>
      <c r="H29" s="87"/>
      <c r="I29" s="84">
        <f t="shared" si="1"/>
        <v>0.33227576672708675</v>
      </c>
      <c r="J29" s="84">
        <f t="shared" si="2"/>
        <v>0.25017752150340633</v>
      </c>
      <c r="K29" s="84">
        <f t="shared" si="3"/>
        <v>0.2545334538590453</v>
      </c>
      <c r="L29" s="84">
        <f t="shared" si="4"/>
        <v>0.10046844903922374</v>
      </c>
      <c r="M29" s="84">
        <f t="shared" si="5"/>
        <v>6.2544836798349754E-2</v>
      </c>
      <c r="N29" s="1"/>
      <c r="O29" s="2">
        <f t="shared" si="6"/>
        <v>1.8699045293033123E-2</v>
      </c>
      <c r="P29" s="2">
        <f t="shared" si="7"/>
        <v>2.3872449994087219E-2</v>
      </c>
      <c r="Q29" s="1"/>
      <c r="R29" s="1"/>
      <c r="T29" s="81">
        <f t="shared" si="8"/>
        <v>3.3905962482094765E-9</v>
      </c>
      <c r="U29" s="80">
        <f t="shared" si="9"/>
        <v>1.000000027927112</v>
      </c>
      <c r="V29" s="94">
        <f t="shared" si="10"/>
        <v>2.7030706405639648E-5</v>
      </c>
      <c r="W29" s="94"/>
      <c r="X29" s="88">
        <v>0.12143579870462418</v>
      </c>
      <c r="Y29" s="88">
        <v>3.0404025688767433E-2</v>
      </c>
      <c r="Z29" s="88">
        <v>4.0594540536403656E-2</v>
      </c>
      <c r="AA29" s="88">
        <v>3.1963124871253967E-2</v>
      </c>
      <c r="AB29" s="88">
        <v>1.22182322666049E-2</v>
      </c>
      <c r="AC29" s="88">
        <v>7.5404485687613487E-3</v>
      </c>
      <c r="AD29" s="88">
        <v>-1.2845714809373021E-3</v>
      </c>
      <c r="AE29" s="88">
        <v>1.5874168602749705E-3</v>
      </c>
      <c r="AF29" s="88">
        <v>1.1674699373543262E-2</v>
      </c>
      <c r="AG29" s="88">
        <v>9.1032655909657478E-3</v>
      </c>
      <c r="AH29" s="88">
        <v>2.2859856486320496E-2</v>
      </c>
      <c r="AI29" s="88">
        <v>-8.0555776366963983E-4</v>
      </c>
      <c r="AJ29" s="88">
        <v>-3.073290572501719E-4</v>
      </c>
      <c r="AK29" s="88">
        <v>-1.7168470367323607E-4</v>
      </c>
    </row>
    <row r="30" spans="1:37">
      <c r="A30" s="86">
        <v>1989</v>
      </c>
      <c r="B30" s="90">
        <v>0.12073400616645813</v>
      </c>
      <c r="C30" s="87">
        <v>3.8930164577323012E-2</v>
      </c>
      <c r="D30" s="87">
        <v>3.3822126686573029E-2</v>
      </c>
      <c r="E30" s="87">
        <v>3.0113194137811661E-2</v>
      </c>
      <c r="F30" s="87">
        <v>1.1058866046369076E-2</v>
      </c>
      <c r="G30" s="87">
        <v>6.8096499890089035E-3</v>
      </c>
      <c r="H30" s="87"/>
      <c r="I30" s="84">
        <f t="shared" si="1"/>
        <v>0.32244572853525044</v>
      </c>
      <c r="J30" s="84">
        <f t="shared" si="2"/>
        <v>0.28013753341326103</v>
      </c>
      <c r="K30" s="84">
        <f t="shared" si="3"/>
        <v>0.24941766693547848</v>
      </c>
      <c r="L30" s="84">
        <f t="shared" si="4"/>
        <v>9.1596944369774488E-2</v>
      </c>
      <c r="M30" s="84">
        <f t="shared" si="5"/>
        <v>5.6402087574401509E-2</v>
      </c>
      <c r="N30" s="1"/>
      <c r="O30" s="2">
        <f t="shared" si="6"/>
        <v>2.2190439514815807E-2</v>
      </c>
      <c r="P30" s="2">
        <f t="shared" si="7"/>
        <v>2.2690553218126297E-2</v>
      </c>
      <c r="Q30" s="1"/>
      <c r="R30" s="1"/>
      <c r="T30" s="81">
        <f t="shared" si="8"/>
        <v>-4.7293724492192268E-9</v>
      </c>
      <c r="U30" s="80">
        <f t="shared" si="9"/>
        <v>0.99999996082816589</v>
      </c>
      <c r="V30" s="94">
        <f t="shared" si="10"/>
        <v>-7.9736113548278809E-5</v>
      </c>
      <c r="W30" s="94"/>
      <c r="X30" s="88">
        <v>0.12065427005290985</v>
      </c>
      <c r="Y30" s="88">
        <v>3.3806025981903076E-2</v>
      </c>
      <c r="Z30" s="88">
        <v>3.8887422531843185E-2</v>
      </c>
      <c r="AA30" s="88">
        <v>3.1320855021476746E-2</v>
      </c>
      <c r="AB30" s="88">
        <v>1.1046480387449265E-2</v>
      </c>
      <c r="AC30" s="88">
        <v>6.8181147798895836E-3</v>
      </c>
      <c r="AD30" s="88">
        <v>-1.2246293481439352E-3</v>
      </c>
      <c r="AE30" s="88">
        <v>1.541811041533947E-3</v>
      </c>
      <c r="AF30" s="88">
        <v>1.1631687171757221E-2</v>
      </c>
      <c r="AG30" s="88">
        <v>9.2723127454519272E-3</v>
      </c>
      <c r="AH30" s="88">
        <v>2.2048542276024818E-2</v>
      </c>
      <c r="AI30" s="88">
        <v>-7.9786003334447742E-4</v>
      </c>
      <c r="AJ30" s="88">
        <v>-2.8144547832198441E-4</v>
      </c>
      <c r="AK30" s="88">
        <v>-1.4532382192555815E-4</v>
      </c>
    </row>
    <row r="31" spans="1:37">
      <c r="A31" s="86">
        <v>1990</v>
      </c>
      <c r="B31" s="90">
        <v>0.12053005397319794</v>
      </c>
      <c r="C31" s="87">
        <v>4.0437376257614233E-2</v>
      </c>
      <c r="D31" s="87">
        <v>3.2367691397666931E-2</v>
      </c>
      <c r="E31" s="87">
        <v>2.8963733755517751E-2</v>
      </c>
      <c r="F31" s="87">
        <v>1.1063671670854092E-2</v>
      </c>
      <c r="G31" s="87">
        <v>7.6975813135504723E-3</v>
      </c>
      <c r="H31" s="87"/>
      <c r="I31" s="84">
        <f t="shared" si="1"/>
        <v>0.33549620965577781</v>
      </c>
      <c r="J31" s="84">
        <f t="shared" si="2"/>
        <v>0.26854456901566209</v>
      </c>
      <c r="K31" s="84">
        <f t="shared" si="3"/>
        <v>0.24030300162280163</v>
      </c>
      <c r="L31" s="84">
        <f t="shared" si="4"/>
        <v>9.1791808815702522E-2</v>
      </c>
      <c r="M31" s="84">
        <f t="shared" si="5"/>
        <v>6.3864414391303359E-2</v>
      </c>
      <c r="N31" s="1"/>
      <c r="O31" s="2">
        <f t="shared" si="6"/>
        <v>2.1119100973010063E-2</v>
      </c>
      <c r="P31" s="2">
        <f t="shared" si="7"/>
        <v>2.231226209551096E-2</v>
      </c>
      <c r="Q31" s="1"/>
      <c r="R31" s="1"/>
      <c r="T31" s="81">
        <f t="shared" si="8"/>
        <v>4.220055416226387E-10</v>
      </c>
      <c r="U31" s="80">
        <f t="shared" si="9"/>
        <v>1.0000000035012473</v>
      </c>
      <c r="V31" s="94">
        <f t="shared" si="10"/>
        <v>8.4713101387023926E-6</v>
      </c>
      <c r="W31" s="94"/>
      <c r="X31" s="88">
        <v>0.12053852528333664</v>
      </c>
      <c r="Y31" s="88">
        <v>3.2366488128900528E-2</v>
      </c>
      <c r="Z31" s="88">
        <v>4.0604718029499054E-2</v>
      </c>
      <c r="AA31" s="88">
        <v>3.1731020659208298E-2</v>
      </c>
      <c r="AB31" s="88">
        <v>1.1084742844104767E-2</v>
      </c>
      <c r="AC31" s="88">
        <v>7.7053685672581196E-3</v>
      </c>
      <c r="AD31" s="88">
        <v>-2.953818067908287E-3</v>
      </c>
      <c r="AE31" s="88">
        <v>1.590598956681788E-3</v>
      </c>
      <c r="AF31" s="88">
        <v>1.1248590424656868E-2</v>
      </c>
      <c r="AG31" s="88">
        <v>9.0454556047916412E-3</v>
      </c>
      <c r="AH31" s="88">
        <v>2.2685565054416656E-2</v>
      </c>
      <c r="AI31" s="88">
        <v>-8.2628853851929307E-4</v>
      </c>
      <c r="AJ31" s="88">
        <v>-1.9791971426457167E-3</v>
      </c>
      <c r="AK31" s="88">
        <v>-1.4833231398370117E-4</v>
      </c>
    </row>
    <row r="32" spans="1:37">
      <c r="A32" s="86">
        <v>1991</v>
      </c>
      <c r="B32" s="90">
        <v>0.11713877320289612</v>
      </c>
      <c r="C32" s="87">
        <v>4.1534334726748057E-2</v>
      </c>
      <c r="D32" s="87">
        <v>3.164331242442131E-2</v>
      </c>
      <c r="E32" s="87">
        <v>2.7821235766168684E-2</v>
      </c>
      <c r="F32" s="87">
        <v>1.0526088997721672E-2</v>
      </c>
      <c r="G32" s="87">
        <v>5.6138015352189541E-3</v>
      </c>
      <c r="H32" s="87"/>
      <c r="I32" s="84">
        <f t="shared" si="1"/>
        <v>0.35457375547895159</v>
      </c>
      <c r="J32" s="84">
        <f t="shared" si="2"/>
        <v>0.27013525546841705</v>
      </c>
      <c r="K32" s="84">
        <f t="shared" si="3"/>
        <v>0.23750663427198021</v>
      </c>
      <c r="L32" s="84">
        <f t="shared" si="4"/>
        <v>8.9859990077661378E-2</v>
      </c>
      <c r="M32" s="84">
        <f t="shared" si="5"/>
        <v>4.7924366814865699E-2</v>
      </c>
      <c r="N32" s="1"/>
      <c r="O32" s="2">
        <f t="shared" si="6"/>
        <v>2.1691369824111462E-2</v>
      </c>
      <c r="P32" s="2">
        <f t="shared" si="7"/>
        <v>2.0478031598031521E-2</v>
      </c>
      <c r="Q32" s="1"/>
      <c r="R32" s="1"/>
      <c r="T32" s="81">
        <f t="shared" si="8"/>
        <v>2.4738255888223648E-10</v>
      </c>
      <c r="U32" s="80">
        <f t="shared" si="9"/>
        <v>1.0000000021118758</v>
      </c>
      <c r="V32" s="94">
        <f t="shared" si="10"/>
        <v>3.5278499126434326E-5</v>
      </c>
      <c r="W32" s="94"/>
      <c r="X32" s="88">
        <v>0.11717405170202255</v>
      </c>
      <c r="Y32" s="88">
        <v>3.166608139872551E-2</v>
      </c>
      <c r="Z32" s="88">
        <v>4.1683577001094818E-2</v>
      </c>
      <c r="AA32" s="88">
        <v>3.0136749148368835E-2</v>
      </c>
      <c r="AB32" s="88">
        <v>1.0574602521955967E-2</v>
      </c>
      <c r="AC32" s="88">
        <v>5.6150569580495358E-3</v>
      </c>
      <c r="AD32" s="88">
        <v>-2.5020155590027571E-3</v>
      </c>
      <c r="AE32" s="88">
        <v>1.5585421351715922E-3</v>
      </c>
      <c r="AF32" s="88">
        <v>9.9519426003098488E-3</v>
      </c>
      <c r="AG32" s="88">
        <v>9.5538012683391571E-3</v>
      </c>
      <c r="AH32" s="88">
        <v>2.0582947880029678E-2</v>
      </c>
      <c r="AI32" s="88">
        <v>-8.0070854164659977E-4</v>
      </c>
      <c r="AJ32" s="88">
        <v>-1.5607284149155021E-3</v>
      </c>
      <c r="AK32" s="88">
        <v>-1.4057866064831614E-4</v>
      </c>
    </row>
    <row r="33" spans="1:37">
      <c r="A33" s="86">
        <v>1992</v>
      </c>
      <c r="B33" s="90">
        <v>0.12477422505617142</v>
      </c>
      <c r="C33" s="87">
        <v>4.1548077366314828E-2</v>
      </c>
      <c r="D33" s="87">
        <v>3.9607107639312744E-2</v>
      </c>
      <c r="E33" s="87">
        <v>2.6908558036666363E-2</v>
      </c>
      <c r="F33" s="87">
        <v>9.8470207303762436E-3</v>
      </c>
      <c r="G33" s="87">
        <v>6.8634566850960255E-3</v>
      </c>
      <c r="H33" s="87"/>
      <c r="I33" s="84">
        <f t="shared" si="1"/>
        <v>0.33298605819920363</v>
      </c>
      <c r="J33" s="84">
        <f t="shared" si="2"/>
        <v>0.31743020340524847</v>
      </c>
      <c r="K33" s="84">
        <f t="shared" si="3"/>
        <v>0.21565798565010161</v>
      </c>
      <c r="L33" s="84">
        <f t="shared" si="4"/>
        <v>7.8918708779343399E-2</v>
      </c>
      <c r="M33" s="84">
        <f t="shared" si="5"/>
        <v>5.5007007112295857E-2</v>
      </c>
      <c r="N33" s="1"/>
      <c r="O33" s="2">
        <f t="shared" si="6"/>
        <v>2.8403989039361477E-2</v>
      </c>
      <c r="P33" s="2">
        <f t="shared" si="7"/>
        <v>2.1050139330327511E-2</v>
      </c>
      <c r="Q33" s="1"/>
      <c r="R33" s="1"/>
      <c r="T33" s="81">
        <f t="shared" si="8"/>
        <v>-4.5984052121639252E-9</v>
      </c>
      <c r="U33" s="80">
        <f t="shared" si="9"/>
        <v>0.99999996314619299</v>
      </c>
      <c r="V33" s="94">
        <f t="shared" si="10"/>
        <v>2.3306161165237427E-4</v>
      </c>
      <c r="W33" s="94"/>
      <c r="X33" s="88">
        <v>0.12500728666782379</v>
      </c>
      <c r="Y33" s="88">
        <v>3.9657380431890488E-2</v>
      </c>
      <c r="Z33" s="88">
        <v>4.1687052696943283E-2</v>
      </c>
      <c r="AA33" s="88">
        <v>2.9235173016786575E-2</v>
      </c>
      <c r="AB33" s="88">
        <v>9.892711415886879E-3</v>
      </c>
      <c r="AC33" s="88">
        <v>6.9184028543531895E-3</v>
      </c>
      <c r="AD33" s="88">
        <v>-2.3834358435124159E-3</v>
      </c>
      <c r="AE33" s="88">
        <v>1.6550015425309539E-3</v>
      </c>
      <c r="AF33" s="88">
        <v>1.1203118599951267E-2</v>
      </c>
      <c r="AG33" s="88">
        <v>9.5582278445363045E-3</v>
      </c>
      <c r="AH33" s="88">
        <v>1.9676944240927696E-2</v>
      </c>
      <c r="AI33" s="88">
        <v>-7.610727334395051E-4</v>
      </c>
      <c r="AJ33" s="88">
        <v>-1.4938914682716131E-3</v>
      </c>
      <c r="AK33" s="88">
        <v>-1.2847162724938244E-4</v>
      </c>
    </row>
    <row r="34" spans="1:37">
      <c r="A34" s="86">
        <v>1993</v>
      </c>
      <c r="B34" s="90">
        <v>0.12417894601821899</v>
      </c>
      <c r="C34" s="87">
        <v>4.057329696661327E-2</v>
      </c>
      <c r="D34" s="87">
        <v>4.1728004813194275E-2</v>
      </c>
      <c r="E34" s="87">
        <v>2.5277324602939188E-2</v>
      </c>
      <c r="F34" s="87">
        <v>9.7358729690313339E-3</v>
      </c>
      <c r="G34" s="87">
        <v>6.8644457496702671E-3</v>
      </c>
      <c r="H34" s="87"/>
      <c r="I34" s="84">
        <f t="shared" si="1"/>
        <v>0.32673249586657416</v>
      </c>
      <c r="J34" s="84">
        <f t="shared" si="2"/>
        <v>0.33603123678527697</v>
      </c>
      <c r="K34" s="84">
        <f t="shared" si="3"/>
        <v>0.20355563816132413</v>
      </c>
      <c r="L34" s="84">
        <f t="shared" si="4"/>
        <v>7.840196169488288E-2</v>
      </c>
      <c r="M34" s="84">
        <f t="shared" si="5"/>
        <v>5.527866010928411E-2</v>
      </c>
      <c r="N34" s="1"/>
      <c r="O34" s="2">
        <f t="shared" si="6"/>
        <v>3.1046741642057896E-2</v>
      </c>
      <c r="P34" s="2">
        <f t="shared" si="7"/>
        <v>2.0417136140167713E-2</v>
      </c>
      <c r="Q34" s="1"/>
      <c r="R34" s="1"/>
      <c r="T34" s="81">
        <f t="shared" si="8"/>
        <v>-9.1677065938711166E-10</v>
      </c>
      <c r="U34" s="80">
        <f t="shared" si="9"/>
        <v>0.99999999261734229</v>
      </c>
      <c r="V34" s="94">
        <f t="shared" si="10"/>
        <v>6.1810016632080078E-5</v>
      </c>
      <c r="W34" s="94"/>
      <c r="X34" s="88">
        <v>0.12424075603485107</v>
      </c>
      <c r="Y34" s="88">
        <v>4.1679322719573975E-2</v>
      </c>
      <c r="Z34" s="88">
        <v>4.063132032752037E-2</v>
      </c>
      <c r="AA34" s="88">
        <v>2.7673184871673584E-2</v>
      </c>
      <c r="AB34" s="88">
        <v>9.7492840141057968E-3</v>
      </c>
      <c r="AC34" s="88">
        <v>6.8706530146300793E-3</v>
      </c>
      <c r="AD34" s="88">
        <v>-2.363007515668869E-3</v>
      </c>
      <c r="AE34" s="88">
        <v>1.4499641256406903E-3</v>
      </c>
      <c r="AF34" s="88">
        <v>1.0681263171136379E-2</v>
      </c>
      <c r="AG34" s="88">
        <v>9.2601049691438675E-3</v>
      </c>
      <c r="AH34" s="88">
        <v>1.8413079902529716E-2</v>
      </c>
      <c r="AI34" s="88">
        <v>-7.1094208396971226E-4</v>
      </c>
      <c r="AJ34" s="88">
        <v>-1.5074028633534908E-3</v>
      </c>
      <c r="AK34" s="88">
        <v>-1.4466249558608979E-4</v>
      </c>
    </row>
    <row r="35" spans="1:37">
      <c r="A35" s="86">
        <v>1994</v>
      </c>
      <c r="B35" s="90">
        <v>0.1242203414440155</v>
      </c>
      <c r="C35" s="87">
        <v>4.1923873126506805E-2</v>
      </c>
      <c r="D35" s="87">
        <v>4.4158194214105606E-2</v>
      </c>
      <c r="E35" s="87">
        <v>2.2735618520528078E-2</v>
      </c>
      <c r="F35" s="87">
        <v>9.8029812797904015E-3</v>
      </c>
      <c r="G35" s="87">
        <v>5.59967290610075E-3</v>
      </c>
      <c r="H35" s="87"/>
      <c r="I35" s="84">
        <f t="shared" si="1"/>
        <v>0.33749603840367282</v>
      </c>
      <c r="J35" s="84">
        <f t="shared" si="2"/>
        <v>0.35548279533595656</v>
      </c>
      <c r="K35" s="84">
        <f t="shared" si="3"/>
        <v>0.18302653378854805</v>
      </c>
      <c r="L35" s="84">
        <f t="shared" si="4"/>
        <v>7.8916070957738255E-2</v>
      </c>
      <c r="M35" s="84">
        <f t="shared" si="5"/>
        <v>4.507855026806902E-2</v>
      </c>
      <c r="N35" s="1"/>
      <c r="O35" s="2">
        <f t="shared" si="6"/>
        <v>2.9972746968269348E-2</v>
      </c>
      <c r="P35" s="2">
        <f t="shared" si="7"/>
        <v>2.3988428525626659E-2</v>
      </c>
      <c r="Q35" s="1"/>
      <c r="R35" s="1"/>
      <c r="T35" s="81">
        <f t="shared" si="8"/>
        <v>-1.3969838619232178E-9</v>
      </c>
      <c r="U35" s="80">
        <f t="shared" si="9"/>
        <v>0.99999998875398477</v>
      </c>
      <c r="V35" s="94">
        <f t="shared" si="10"/>
        <v>6.4224004745483398E-5</v>
      </c>
      <c r="W35" s="94"/>
      <c r="X35" s="88">
        <v>0.12428456544876099</v>
      </c>
      <c r="Y35" s="88">
        <v>4.4156335294246674E-2</v>
      </c>
      <c r="Z35" s="88">
        <v>4.2060747742652893E-2</v>
      </c>
      <c r="AA35" s="88">
        <v>2.7267443016171455E-2</v>
      </c>
      <c r="AB35" s="88">
        <v>9.8269758746027946E-3</v>
      </c>
      <c r="AC35" s="88">
        <v>5.5959564633667469E-3</v>
      </c>
      <c r="AD35" s="88">
        <v>-4.6228943392634392E-3</v>
      </c>
      <c r="AE35" s="88">
        <v>1.1011973256245255E-3</v>
      </c>
      <c r="AF35" s="88">
        <v>1.4185447245836258E-2</v>
      </c>
      <c r="AG35" s="88">
        <v>8.9800460264086723E-3</v>
      </c>
      <c r="AH35" s="88">
        <v>1.8287397921085358E-2</v>
      </c>
      <c r="AI35" s="88">
        <v>-3.0159614980220795E-3</v>
      </c>
      <c r="AJ35" s="88">
        <v>-1.4353139558807015E-3</v>
      </c>
      <c r="AK35" s="88">
        <v>-1.7161895812023431E-4</v>
      </c>
    </row>
    <row r="36" spans="1:37">
      <c r="A36" s="86">
        <v>1995</v>
      </c>
      <c r="B36" s="90">
        <v>0.12636406719684601</v>
      </c>
      <c r="C36" s="87">
        <v>4.0204974691732787E-2</v>
      </c>
      <c r="D36" s="87">
        <v>4.7181453555822372E-2</v>
      </c>
      <c r="E36" s="87">
        <v>2.2162195993587375E-2</v>
      </c>
      <c r="F36" s="87">
        <v>1.0607939213514328E-2</v>
      </c>
      <c r="G36" s="87">
        <v>6.2075024470686913E-3</v>
      </c>
      <c r="H36" s="87"/>
      <c r="I36" s="84">
        <f t="shared" si="1"/>
        <v>0.31816777968299115</v>
      </c>
      <c r="J36" s="84">
        <f t="shared" si="2"/>
        <v>0.37337713641588138</v>
      </c>
      <c r="K36" s="84">
        <f t="shared" si="3"/>
        <v>0.17538368687566694</v>
      </c>
      <c r="L36" s="84">
        <f t="shared" si="4"/>
        <v>8.3947434178338137E-2</v>
      </c>
      <c r="M36" s="84">
        <f t="shared" si="5"/>
        <v>4.9123952598002701E-2</v>
      </c>
      <c r="N36" s="1"/>
      <c r="O36" s="2">
        <f t="shared" si="6"/>
        <v>3.3636169508099556E-2</v>
      </c>
      <c r="P36" s="2">
        <f t="shared" si="7"/>
        <v>2.4153223261237144E-2</v>
      </c>
      <c r="Q36" s="1"/>
      <c r="R36" s="1"/>
      <c r="T36" s="81">
        <f t="shared" si="8"/>
        <v>-1.2951204553246498E-9</v>
      </c>
      <c r="U36" s="80">
        <f t="shared" si="9"/>
        <v>0.99999998975088034</v>
      </c>
      <c r="V36" s="94">
        <f t="shared" si="10"/>
        <v>-5.6236982345581055E-5</v>
      </c>
      <c r="W36" s="94"/>
      <c r="X36" s="88">
        <v>0.12630783021450043</v>
      </c>
      <c r="Y36" s="88">
        <v>4.7077946364879608E-2</v>
      </c>
      <c r="Z36" s="88">
        <v>4.0363360196352005E-2</v>
      </c>
      <c r="AA36" s="88">
        <v>2.6310965418815613E-2</v>
      </c>
      <c r="AB36" s="88">
        <v>1.0613300837576389E-2</v>
      </c>
      <c r="AC36" s="88">
        <v>6.1942548491060734E-3</v>
      </c>
      <c r="AD36" s="88">
        <v>-4.2519909329712391E-3</v>
      </c>
      <c r="AE36" s="88">
        <v>8.6804607417434454E-4</v>
      </c>
      <c r="AF36" s="88">
        <v>1.3545284047722816E-2</v>
      </c>
      <c r="AG36" s="88">
        <v>8.6640631780028343E-3</v>
      </c>
      <c r="AH36" s="88">
        <v>1.7646901309490204E-2</v>
      </c>
      <c r="AI36" s="88">
        <v>-2.634173259139061E-3</v>
      </c>
      <c r="AJ36" s="88">
        <v>-1.4009805163368583E-3</v>
      </c>
      <c r="AK36" s="88">
        <v>-2.1683720115106553E-4</v>
      </c>
    </row>
    <row r="37" spans="1:37">
      <c r="A37" s="86">
        <v>1996</v>
      </c>
      <c r="B37" s="90">
        <v>0.13215771317481995</v>
      </c>
      <c r="C37" s="87">
        <v>3.9044541059411131E-2</v>
      </c>
      <c r="D37" s="87">
        <v>5.4736480116844177E-2</v>
      </c>
      <c r="E37" s="87">
        <v>2.0574496360495687E-2</v>
      </c>
      <c r="F37" s="87">
        <v>1.0898514650762081E-2</v>
      </c>
      <c r="G37" s="87">
        <v>6.903680507093668E-3</v>
      </c>
      <c r="H37" s="87"/>
      <c r="I37" s="84">
        <f t="shared" si="1"/>
        <v>0.29543898817137143</v>
      </c>
      <c r="J37" s="84">
        <f t="shared" si="2"/>
        <v>0.41417544842379383</v>
      </c>
      <c r="K37" s="84">
        <f t="shared" si="3"/>
        <v>0.15568138904824627</v>
      </c>
      <c r="L37" s="84">
        <f t="shared" si="4"/>
        <v>8.2465974848894244E-2</v>
      </c>
      <c r="M37" s="84">
        <f t="shared" si="5"/>
        <v>5.2238195874056849E-2</v>
      </c>
      <c r="N37" s="1"/>
      <c r="O37" s="2">
        <f t="shared" si="6"/>
        <v>4.0922896936535835E-2</v>
      </c>
      <c r="P37" s="2">
        <f t="shared" si="7"/>
        <v>2.4712097831070423E-2</v>
      </c>
      <c r="Q37" s="1"/>
      <c r="R37" s="1"/>
      <c r="T37" s="81">
        <f t="shared" si="8"/>
        <v>-4.8021320253610611E-10</v>
      </c>
      <c r="U37" s="80">
        <f t="shared" si="9"/>
        <v>0.99999999636636272</v>
      </c>
      <c r="V37" s="94">
        <f t="shared" si="10"/>
        <v>1.7791986465454102E-5</v>
      </c>
      <c r="W37" s="94"/>
      <c r="X37" s="88">
        <v>0.1321755051612854</v>
      </c>
      <c r="Y37" s="88">
        <v>5.4767221212387085E-2</v>
      </c>
      <c r="Z37" s="88">
        <v>3.9224728941917419E-2</v>
      </c>
      <c r="AA37" s="88">
        <v>2.460002712905407E-2</v>
      </c>
      <c r="AB37" s="88">
        <v>1.0938986204564571E-2</v>
      </c>
      <c r="AC37" s="88">
        <v>6.8762954324483871E-3</v>
      </c>
      <c r="AD37" s="88">
        <v>-4.2317588813602924E-3</v>
      </c>
      <c r="AE37" s="88">
        <v>7.1133323945105076E-4</v>
      </c>
      <c r="AF37" s="88">
        <v>1.3813583180308342E-2</v>
      </c>
      <c r="AG37" s="88">
        <v>8.0853989347815514E-3</v>
      </c>
      <c r="AH37" s="88">
        <v>1.6514629125595093E-2</v>
      </c>
      <c r="AI37" s="88">
        <v>-2.7779981028288603E-3</v>
      </c>
      <c r="AJ37" s="88">
        <v>-1.2875010725110769E-3</v>
      </c>
      <c r="AK37" s="88">
        <v>-1.6625966236460954E-4</v>
      </c>
    </row>
    <row r="38" spans="1:37">
      <c r="A38" s="86">
        <v>1997</v>
      </c>
      <c r="B38" s="90">
        <v>0.14015123248100281</v>
      </c>
      <c r="C38" s="87">
        <v>3.8082113132986706E-2</v>
      </c>
      <c r="D38" s="87">
        <v>6.1627350747585297E-2</v>
      </c>
      <c r="E38" s="87">
        <v>1.9348578527569771E-2</v>
      </c>
      <c r="F38" s="87">
        <v>1.139514334499836E-2</v>
      </c>
      <c r="G38" s="87">
        <v>9.6980500966310501E-3</v>
      </c>
      <c r="H38" s="87"/>
      <c r="I38" s="84">
        <f t="shared" si="1"/>
        <v>0.271721571468511</v>
      </c>
      <c r="J38" s="84">
        <f t="shared" si="2"/>
        <v>0.4397203624730075</v>
      </c>
      <c r="K38" s="84">
        <f t="shared" si="3"/>
        <v>0.1380550009090532</v>
      </c>
      <c r="L38" s="84">
        <f t="shared" si="4"/>
        <v>8.130605163634895E-2</v>
      </c>
      <c r="M38" s="84">
        <f t="shared" si="5"/>
        <v>6.9197037549745419E-2</v>
      </c>
      <c r="N38" s="1"/>
      <c r="O38" s="2">
        <f t="shared" si="6"/>
        <v>4.7008671797811985E-2</v>
      </c>
      <c r="P38" s="2">
        <f t="shared" si="7"/>
        <v>2.6013822294771671E-2</v>
      </c>
      <c r="Q38" s="1"/>
      <c r="R38" s="1"/>
      <c r="T38" s="81">
        <f t="shared" si="8"/>
        <v>3.3687683753669262E-9</v>
      </c>
      <c r="U38" s="80">
        <f t="shared" si="9"/>
        <v>1.0000000240366662</v>
      </c>
      <c r="V38" s="94">
        <f t="shared" si="10"/>
        <v>6.4224004745483398E-5</v>
      </c>
      <c r="W38" s="94"/>
      <c r="X38" s="88">
        <v>0.14021545648574829</v>
      </c>
      <c r="Y38" s="88">
        <v>6.1619095504283905E-2</v>
      </c>
      <c r="Z38" s="88">
        <v>3.828217089176178E-2</v>
      </c>
      <c r="AA38" s="88">
        <v>2.3518119007349014E-2</v>
      </c>
      <c r="AB38" s="88">
        <v>1.139378733932972E-2</v>
      </c>
      <c r="AC38" s="88">
        <v>9.6616009250283241E-3</v>
      </c>
      <c r="AD38" s="88">
        <v>-4.2593209072947502E-3</v>
      </c>
      <c r="AE38" s="88">
        <v>5.0602288683876395E-4</v>
      </c>
      <c r="AF38" s="88">
        <v>1.4618678949773312E-2</v>
      </c>
      <c r="AG38" s="88">
        <v>7.6393145136535168E-3</v>
      </c>
      <c r="AH38" s="88">
        <v>1.587880402803421E-2</v>
      </c>
      <c r="AI38" s="88">
        <v>-2.8881989419460297E-3</v>
      </c>
      <c r="AJ38" s="88">
        <v>-1.1828651186078787E-3</v>
      </c>
      <c r="AK38" s="88">
        <v>-1.8825671577360481E-4</v>
      </c>
    </row>
    <row r="39" spans="1:37">
      <c r="A39" s="86">
        <v>1998</v>
      </c>
      <c r="B39" s="90">
        <v>0.14764595031738281</v>
      </c>
      <c r="C39" s="87">
        <v>3.8462518423330039E-2</v>
      </c>
      <c r="D39" s="87">
        <v>7.1118541061878204E-2</v>
      </c>
      <c r="E39" s="87">
        <v>1.8588332692161202E-2</v>
      </c>
      <c r="F39" s="87">
        <v>1.1231343261897564E-2</v>
      </c>
      <c r="G39" s="87">
        <v>8.2452110946178436E-3</v>
      </c>
      <c r="H39" s="87"/>
      <c r="I39" s="84">
        <f t="shared" si="1"/>
        <v>0.26050506865003886</v>
      </c>
      <c r="J39" s="84">
        <f t="shared" si="2"/>
        <v>0.48168297815822447</v>
      </c>
      <c r="K39" s="84">
        <f t="shared" si="3"/>
        <v>0.12589801922913113</v>
      </c>
      <c r="L39" s="84">
        <f t="shared" si="4"/>
        <v>7.6069429860788157E-2</v>
      </c>
      <c r="M39" s="84">
        <f t="shared" si="5"/>
        <v>5.5844478476339963E-2</v>
      </c>
      <c r="N39" s="1"/>
      <c r="O39" s="2">
        <f t="shared" si="6"/>
        <v>5.5094048380851746E-2</v>
      </c>
      <c r="P39" s="2">
        <f t="shared" si="7"/>
        <v>2.7255835942924023E-2</v>
      </c>
      <c r="Q39" s="1"/>
      <c r="R39" s="1"/>
      <c r="T39" s="81">
        <f t="shared" si="8"/>
        <v>-3.7834979593753815E-9</v>
      </c>
      <c r="U39" s="80">
        <f t="shared" si="9"/>
        <v>0.99999997437452259</v>
      </c>
      <c r="V39" s="94">
        <f t="shared" si="10"/>
        <v>5.3778290748596191E-5</v>
      </c>
      <c r="W39" s="94"/>
      <c r="X39" s="88">
        <v>0.14769972860813141</v>
      </c>
      <c r="Y39" s="88">
        <v>7.1070373058319092E-2</v>
      </c>
      <c r="Z39" s="88">
        <v>3.8607321679592133E-2</v>
      </c>
      <c r="AA39" s="88">
        <v>2.2635037079453468E-2</v>
      </c>
      <c r="AB39" s="88">
        <v>1.1271199211478233E-2</v>
      </c>
      <c r="AC39" s="88">
        <v>8.4017245098948479E-3</v>
      </c>
      <c r="AD39" s="88">
        <v>-4.2859292589128017E-3</v>
      </c>
      <c r="AE39" s="88">
        <v>2.724614751059562E-4</v>
      </c>
      <c r="AF39" s="88">
        <v>1.6024492681026459E-2</v>
      </c>
      <c r="AG39" s="88">
        <v>7.4366363696753979E-3</v>
      </c>
      <c r="AH39" s="88">
        <v>1.5198402106761932E-2</v>
      </c>
      <c r="AI39" s="88">
        <v>-3.0107961501926184E-3</v>
      </c>
      <c r="AJ39" s="88">
        <v>-1.0977246565744281E-3</v>
      </c>
      <c r="AK39" s="88">
        <v>-1.7740855400916189E-4</v>
      </c>
    </row>
    <row r="40" spans="1:37">
      <c r="A40" s="86">
        <v>1999</v>
      </c>
      <c r="B40" s="90">
        <v>0.15163899958133698</v>
      </c>
      <c r="C40" s="87">
        <v>3.5774311058048625E-2</v>
      </c>
      <c r="D40" s="87">
        <v>7.7476374804973602E-2</v>
      </c>
      <c r="E40" s="87">
        <v>1.7195725115016103E-2</v>
      </c>
      <c r="F40" s="87">
        <v>1.140632014721632E-2</v>
      </c>
      <c r="G40" s="87">
        <v>9.7862724214792252E-3</v>
      </c>
      <c r="H40" s="87"/>
      <c r="I40" s="84">
        <f t="shared" si="1"/>
        <v>0.23591761457684768</v>
      </c>
      <c r="J40" s="84">
        <f t="shared" si="2"/>
        <v>0.51092644384940289</v>
      </c>
      <c r="K40" s="84">
        <f t="shared" si="3"/>
        <v>0.11339909365329573</v>
      </c>
      <c r="L40" s="84">
        <f t="shared" si="4"/>
        <v>7.5220228164972397E-2</v>
      </c>
      <c r="M40" s="84">
        <f t="shared" si="5"/>
        <v>6.4536645905725651E-2</v>
      </c>
      <c r="N40" s="1"/>
      <c r="O40" s="2">
        <f t="shared" si="6"/>
        <v>6.0438765212893486E-2</v>
      </c>
      <c r="P40" s="2">
        <f t="shared" si="7"/>
        <v>2.8443929739296436E-2</v>
      </c>
      <c r="Q40" s="1"/>
      <c r="R40" s="1"/>
      <c r="T40" s="81">
        <f t="shared" si="8"/>
        <v>3.9653968997299671E-9</v>
      </c>
      <c r="U40" s="80">
        <f t="shared" si="9"/>
        <v>1.0000000261502444</v>
      </c>
      <c r="V40" s="94">
        <f t="shared" si="10"/>
        <v>-3.0666589736938477E-5</v>
      </c>
      <c r="W40" s="94"/>
      <c r="X40" s="88">
        <v>0.15160833299160004</v>
      </c>
      <c r="Y40" s="88">
        <v>7.7402807772159576E-2</v>
      </c>
      <c r="Z40" s="88">
        <v>3.6009486764669418E-2</v>
      </c>
      <c r="AA40" s="88">
        <v>2.1344618871808052E-2</v>
      </c>
      <c r="AB40" s="88">
        <v>1.1404137127101421E-2</v>
      </c>
      <c r="AC40" s="88">
        <v>9.7981421276926994E-3</v>
      </c>
      <c r="AD40" s="88">
        <v>-4.3508643284440041E-3</v>
      </c>
      <c r="AE40" s="88">
        <v>2.2561586229130626E-4</v>
      </c>
      <c r="AF40" s="88">
        <v>1.7037609592080116E-2</v>
      </c>
      <c r="AG40" s="88">
        <v>7.1121775545179844E-3</v>
      </c>
      <c r="AH40" s="88">
        <v>1.4232441782951355E-2</v>
      </c>
      <c r="AI40" s="88">
        <v>-3.0061115976423025E-3</v>
      </c>
      <c r="AJ40" s="88">
        <v>-1.1798371560871601E-3</v>
      </c>
      <c r="AK40" s="88">
        <v>-1.6491537098772824E-4</v>
      </c>
    </row>
    <row r="41" spans="1:37">
      <c r="A41" s="86">
        <v>2000</v>
      </c>
      <c r="B41" s="90">
        <v>0.15934912860393524</v>
      </c>
      <c r="C41" s="87">
        <v>3.7185479668551125E-2</v>
      </c>
      <c r="D41" s="87">
        <v>8.1748791038990021E-2</v>
      </c>
      <c r="E41" s="87">
        <v>1.8082353053614497E-2</v>
      </c>
      <c r="F41" s="87">
        <v>1.2076305225491524E-2</v>
      </c>
      <c r="G41" s="87">
        <v>1.0256200097501278E-2</v>
      </c>
      <c r="H41" s="87"/>
      <c r="I41" s="84">
        <f t="shared" si="1"/>
        <v>0.23335853791190925</v>
      </c>
      <c r="J41" s="84">
        <f t="shared" si="2"/>
        <v>0.51301686902962562</v>
      </c>
      <c r="K41" s="84">
        <f t="shared" si="3"/>
        <v>0.11347632216150029</v>
      </c>
      <c r="L41" s="84">
        <f t="shared" si="4"/>
        <v>7.5785197768526047E-2</v>
      </c>
      <c r="M41" s="84">
        <f t="shared" si="5"/>
        <v>6.4363076142030393E-2</v>
      </c>
      <c r="N41" s="1"/>
      <c r="O41" s="2">
        <f t="shared" si="6"/>
        <v>6.4687367528676987E-2</v>
      </c>
      <c r="P41" s="2">
        <f t="shared" si="7"/>
        <v>2.9137728735804558E-2</v>
      </c>
      <c r="Q41" s="1"/>
      <c r="R41" s="1"/>
      <c r="T41" s="81">
        <f t="shared" si="8"/>
        <v>4.8021320253610611E-10</v>
      </c>
      <c r="U41" s="80">
        <f t="shared" si="9"/>
        <v>1.0000000030135916</v>
      </c>
      <c r="V41" s="94">
        <f t="shared" si="10"/>
        <v>-1.3232231140136719E-5</v>
      </c>
      <c r="W41" s="94"/>
      <c r="X41" s="88">
        <v>0.1593358963727951</v>
      </c>
      <c r="Y41" s="88">
        <v>8.1738069653511047E-2</v>
      </c>
      <c r="Z41" s="88">
        <v>3.7327926605939865E-2</v>
      </c>
      <c r="AA41" s="88">
        <v>2.2818738594651222E-2</v>
      </c>
      <c r="AB41" s="88">
        <v>1.2107120826840401E-2</v>
      </c>
      <c r="AC41" s="88">
        <v>1.018716674298048E-2</v>
      </c>
      <c r="AD41" s="88">
        <v>-4.8431307077407837E-3</v>
      </c>
      <c r="AE41" s="88">
        <v>1.4669368101749569E-4</v>
      </c>
      <c r="AF41" s="88">
        <v>1.7061423510313034E-2</v>
      </c>
      <c r="AG41" s="88">
        <v>7.8230034559965134E-3</v>
      </c>
      <c r="AH41" s="88">
        <v>1.4995734207332134E-2</v>
      </c>
      <c r="AI41" s="88">
        <v>-3.4498271998018026E-3</v>
      </c>
      <c r="AJ41" s="88">
        <v>-1.2506042839959264E-3</v>
      </c>
      <c r="AK41" s="88">
        <v>-1.4269919483922422E-4</v>
      </c>
    </row>
    <row r="42" spans="1:37">
      <c r="A42" s="86">
        <v>2001</v>
      </c>
      <c r="B42" s="90">
        <v>0.15503381192684174</v>
      </c>
      <c r="C42" s="87">
        <v>4.1614404086431023E-2</v>
      </c>
      <c r="D42" s="87">
        <v>6.9683387875556946E-2</v>
      </c>
      <c r="E42" s="87">
        <v>2.1442601690068841E-2</v>
      </c>
      <c r="F42" s="87">
        <v>1.4396463520824909E-2</v>
      </c>
      <c r="G42" s="87">
        <v>7.8969597816467285E-3</v>
      </c>
      <c r="H42" s="87"/>
      <c r="I42" s="84">
        <f t="shared" si="1"/>
        <v>0.268421472511224</v>
      </c>
      <c r="J42" s="84">
        <f t="shared" si="2"/>
        <v>0.44947219583583192</v>
      </c>
      <c r="K42" s="84">
        <f t="shared" si="3"/>
        <v>0.13830919477221718</v>
      </c>
      <c r="L42" s="84">
        <f t="shared" si="4"/>
        <v>9.2860153162062462E-2</v>
      </c>
      <c r="M42" s="84">
        <f t="shared" si="5"/>
        <v>5.093701614827862E-2</v>
      </c>
      <c r="N42" s="1"/>
      <c r="O42" s="2">
        <f t="shared" si="6"/>
        <v>5.4181489162147045E-2</v>
      </c>
      <c r="P42" s="2">
        <f t="shared" si="7"/>
        <v>2.989836223423481E-2</v>
      </c>
      <c r="Q42" s="1"/>
      <c r="R42" s="1"/>
      <c r="T42" s="81">
        <f t="shared" si="8"/>
        <v>5.0276867114007473E-9</v>
      </c>
      <c r="U42" s="80">
        <f t="shared" si="9"/>
        <v>1.0000000324296141</v>
      </c>
      <c r="V42" s="94">
        <f t="shared" si="10"/>
        <v>8.2895159721374512E-5</v>
      </c>
      <c r="W42" s="94"/>
      <c r="X42" s="88">
        <v>0.15511670708656311</v>
      </c>
      <c r="Y42" s="88">
        <v>6.976144015789032E-2</v>
      </c>
      <c r="Z42" s="88">
        <v>4.169251024723053E-2</v>
      </c>
      <c r="AA42" s="88">
        <v>2.5771563872694969E-2</v>
      </c>
      <c r="AB42" s="88">
        <v>1.4457924291491508E-2</v>
      </c>
      <c r="AC42" s="88">
        <v>7.8931823372840881E-3</v>
      </c>
      <c r="AD42" s="88">
        <v>-4.4599105603992939E-3</v>
      </c>
      <c r="AE42" s="88">
        <v>-8.9457702415529639E-5</v>
      </c>
      <c r="AF42" s="88">
        <v>1.5501898713409901E-2</v>
      </c>
      <c r="AG42" s="88">
        <v>8.9935129508376122E-3</v>
      </c>
      <c r="AH42" s="88">
        <v>1.6778051853179932E-2</v>
      </c>
      <c r="AI42" s="88">
        <v>-2.9849070124328136E-3</v>
      </c>
      <c r="AJ42" s="88">
        <v>-1.3302313163876534E-3</v>
      </c>
      <c r="AK42" s="88">
        <v>-1.4477191143669188E-4</v>
      </c>
    </row>
    <row r="43" spans="1:37">
      <c r="A43" s="86">
        <v>2002</v>
      </c>
      <c r="B43" s="90">
        <v>0.1493116170167923</v>
      </c>
      <c r="C43" s="87">
        <v>4.7886675587506033E-2</v>
      </c>
      <c r="D43" s="87">
        <v>5.6304346770048141E-2</v>
      </c>
      <c r="E43" s="87">
        <v>2.4034072645008564E-2</v>
      </c>
      <c r="F43" s="87">
        <v>1.4883748255670071E-2</v>
      </c>
      <c r="G43" s="87">
        <v>6.2027685344219208E-3</v>
      </c>
      <c r="H43" s="87"/>
      <c r="I43" s="84">
        <f t="shared" si="1"/>
        <v>0.32071634173060004</v>
      </c>
      <c r="J43" s="84">
        <f t="shared" si="2"/>
        <v>0.37709287391694302</v>
      </c>
      <c r="K43" s="84">
        <f t="shared" si="3"/>
        <v>0.16096585868670604</v>
      </c>
      <c r="L43" s="84">
        <f t="shared" si="4"/>
        <v>9.9682453067239732E-2</v>
      </c>
      <c r="M43" s="84">
        <f t="shared" si="5"/>
        <v>4.1542437610359063E-2</v>
      </c>
      <c r="N43" s="1"/>
      <c r="O43" s="2">
        <f t="shared" si="6"/>
        <v>4.1689176112413406E-2</v>
      </c>
      <c r="P43" s="2">
        <f t="shared" si="7"/>
        <v>2.9498918913304806E-2</v>
      </c>
      <c r="Q43" s="1"/>
      <c r="R43" s="1"/>
      <c r="T43" s="81">
        <f t="shared" si="8"/>
        <v>-5.2241375669836998E-9</v>
      </c>
      <c r="U43" s="80">
        <f t="shared" si="9"/>
        <v>0.99999996501184785</v>
      </c>
      <c r="V43" s="94">
        <f t="shared" si="10"/>
        <v>1.1453032493591309E-4</v>
      </c>
      <c r="W43" s="94"/>
      <c r="X43" s="88">
        <v>0.14942614734172821</v>
      </c>
      <c r="Y43" s="88">
        <v>5.634872242808342E-2</v>
      </c>
      <c r="Z43" s="88">
        <v>4.8118337988853455E-2</v>
      </c>
      <c r="AA43" s="88">
        <v>2.802981436252594E-2</v>
      </c>
      <c r="AB43" s="88">
        <v>1.4987403526902199E-2</v>
      </c>
      <c r="AC43" s="88">
        <v>6.2112412415444851E-3</v>
      </c>
      <c r="AD43" s="88">
        <v>-4.2693638242781162E-3</v>
      </c>
      <c r="AE43" s="88">
        <v>-4.4006144162267447E-4</v>
      </c>
      <c r="AF43" s="88">
        <v>1.4615170657634735E-2</v>
      </c>
      <c r="AG43" s="88">
        <v>9.9051101133227348E-3</v>
      </c>
      <c r="AH43" s="88">
        <v>1.812470518052578E-2</v>
      </c>
      <c r="AI43" s="88">
        <v>-2.501016017049551E-3</v>
      </c>
      <c r="AJ43" s="88">
        <v>-1.5974417328834534E-3</v>
      </c>
      <c r="AK43" s="88">
        <v>-1.7090626352000982E-4</v>
      </c>
    </row>
    <row r="44" spans="1:37">
      <c r="A44" s="86">
        <v>2003</v>
      </c>
      <c r="B44" s="90">
        <v>0.14955559372901917</v>
      </c>
      <c r="C44" s="87">
        <v>4.5880000223405659E-2</v>
      </c>
      <c r="D44" s="87">
        <v>5.5860601365566254E-2</v>
      </c>
      <c r="E44" s="87">
        <v>2.6177631691098213E-2</v>
      </c>
      <c r="F44" s="87">
        <v>1.5807131305336952E-2</v>
      </c>
      <c r="G44" s="87">
        <v>5.8302325196564198E-3</v>
      </c>
      <c r="H44" s="87"/>
      <c r="I44" s="84">
        <f t="shared" si="1"/>
        <v>0.30677555469129397</v>
      </c>
      <c r="J44" s="84">
        <f t="shared" si="2"/>
        <v>0.37351061215925141</v>
      </c>
      <c r="K44" s="84">
        <f t="shared" si="3"/>
        <v>0.1750361256198123</v>
      </c>
      <c r="L44" s="84">
        <f t="shared" si="4"/>
        <v>0.1056940159254625</v>
      </c>
      <c r="M44" s="84">
        <f t="shared" si="5"/>
        <v>3.8983714178021711E-2</v>
      </c>
      <c r="N44" s="1"/>
      <c r="O44" s="2">
        <f t="shared" si="6"/>
        <v>4.1905812919139862E-2</v>
      </c>
      <c r="P44" s="2">
        <f t="shared" si="7"/>
        <v>2.9761919751763344E-2</v>
      </c>
      <c r="Q44" s="1"/>
      <c r="R44" s="1"/>
      <c r="T44" s="81">
        <f t="shared" si="8"/>
        <v>3.3760443329811096E-9</v>
      </c>
      <c r="U44" s="80">
        <f t="shared" si="9"/>
        <v>1.0000000225738419</v>
      </c>
      <c r="V44" s="94">
        <f t="shared" si="10"/>
        <v>1.2010335922241211E-4</v>
      </c>
      <c r="W44" s="94"/>
      <c r="X44" s="88">
        <v>0.14967569708824158</v>
      </c>
      <c r="Y44" s="88">
        <v>5.5920194834470749E-2</v>
      </c>
      <c r="Z44" s="88">
        <v>4.6038184314966202E-2</v>
      </c>
      <c r="AA44" s="88">
        <v>3.0474046245217323E-2</v>
      </c>
      <c r="AB44" s="88">
        <v>1.5825977548956871E-2</v>
      </c>
      <c r="AC44" s="88">
        <v>5.8603514917194843E-3</v>
      </c>
      <c r="AD44" s="88">
        <v>-4.443061538040638E-3</v>
      </c>
      <c r="AE44" s="88">
        <v>-7.5985066359862685E-4</v>
      </c>
      <c r="AF44" s="88">
        <v>1.3954788446426392E-2</v>
      </c>
      <c r="AG44" s="88">
        <v>1.0875402018427849E-2</v>
      </c>
      <c r="AH44" s="88">
        <v>1.9598644226789474E-2</v>
      </c>
      <c r="AI44" s="88">
        <v>-2.732299966737628E-3</v>
      </c>
      <c r="AJ44" s="88">
        <v>-1.5758316731080413E-3</v>
      </c>
      <c r="AK44" s="88">
        <v>-1.3493004371412098E-4</v>
      </c>
    </row>
    <row r="45" spans="1:37">
      <c r="A45" s="86">
        <v>2004</v>
      </c>
      <c r="B45" s="90">
        <v>0.15284712612628937</v>
      </c>
      <c r="C45" s="87">
        <v>4.6793425408395706E-2</v>
      </c>
      <c r="D45" s="87">
        <v>5.8199513703584671E-2</v>
      </c>
      <c r="E45" s="87">
        <v>2.6594594353809953E-2</v>
      </c>
      <c r="F45" s="87">
        <v>1.5275919809937477E-2</v>
      </c>
      <c r="G45" s="87">
        <v>5.9836688451468945E-3</v>
      </c>
      <c r="H45" s="87"/>
      <c r="I45" s="84">
        <f t="shared" si="1"/>
        <v>0.30614527465654023</v>
      </c>
      <c r="J45" s="84">
        <f t="shared" si="2"/>
        <v>0.3807694339996785</v>
      </c>
      <c r="K45" s="84">
        <f t="shared" si="3"/>
        <v>0.17399472942550628</v>
      </c>
      <c r="L45" s="84">
        <f t="shared" si="4"/>
        <v>9.99424732220075E-2</v>
      </c>
      <c r="M45" s="84">
        <f t="shared" si="5"/>
        <v>3.9148062490902906E-2</v>
      </c>
      <c r="N45" s="1"/>
      <c r="O45" s="2">
        <f t="shared" si="6"/>
        <v>4.4188969768583775E-2</v>
      </c>
      <c r="P45" s="2">
        <f t="shared" si="7"/>
        <v>2.9286463744938374E-2</v>
      </c>
      <c r="Q45" s="1"/>
      <c r="R45" s="1"/>
      <c r="T45" s="81">
        <f t="shared" si="8"/>
        <v>-4.005414666607976E-9</v>
      </c>
      <c r="U45" s="80">
        <f t="shared" si="9"/>
        <v>0.99999997379463545</v>
      </c>
      <c r="V45" s="94">
        <f t="shared" si="10"/>
        <v>3.5613775253295898E-6</v>
      </c>
      <c r="W45" s="94"/>
      <c r="X45" s="88">
        <v>0.1528506875038147</v>
      </c>
      <c r="Y45" s="88">
        <v>5.8194756507873535E-2</v>
      </c>
      <c r="Z45" s="88">
        <v>4.6900968998670578E-2</v>
      </c>
      <c r="AA45" s="88">
        <v>3.1039455905556679E-2</v>
      </c>
      <c r="AB45" s="88">
        <v>1.5295780263841152E-2</v>
      </c>
      <c r="AC45" s="88">
        <v>5.9662736020982265E-3</v>
      </c>
      <c r="AD45" s="88">
        <v>-4.5465556904673576E-3</v>
      </c>
      <c r="AE45" s="88">
        <v>6.3612812664359808E-4</v>
      </c>
      <c r="AF45" s="88">
        <v>1.4010543935000896E-2</v>
      </c>
      <c r="AG45" s="88">
        <v>1.1528834700584412E-2</v>
      </c>
      <c r="AH45" s="88">
        <v>1.9510621204972267E-2</v>
      </c>
      <c r="AI45" s="88">
        <v>-3.0205424409359694E-3</v>
      </c>
      <c r="AJ45" s="88">
        <v>-1.423985231667757E-3</v>
      </c>
      <c r="AK45" s="88">
        <v>-1.0202817793469876E-4</v>
      </c>
    </row>
    <row r="46" spans="1:37">
      <c r="A46" s="86">
        <v>2005</v>
      </c>
      <c r="B46" s="90">
        <v>0.15708567202091217</v>
      </c>
      <c r="C46" s="87">
        <v>4.8303533927537501E-2</v>
      </c>
      <c r="D46" s="87">
        <v>5.6730948388576508E-2</v>
      </c>
      <c r="E46" s="87">
        <v>2.7231771033257246E-2</v>
      </c>
      <c r="F46" s="87">
        <v>1.8223309889435768E-2</v>
      </c>
      <c r="G46" s="87">
        <v>6.5961130894720554E-3</v>
      </c>
      <c r="H46" s="87"/>
      <c r="I46" s="84">
        <f t="shared" si="1"/>
        <v>0.30749802516111752</v>
      </c>
      <c r="J46" s="84">
        <f t="shared" si="2"/>
        <v>0.36114654926022882</v>
      </c>
      <c r="K46" s="84">
        <f t="shared" si="3"/>
        <v>0.1733561736275476</v>
      </c>
      <c r="L46" s="84">
        <f t="shared" si="4"/>
        <v>0.11600873367374825</v>
      </c>
      <c r="M46" s="84">
        <f t="shared" si="5"/>
        <v>4.1990545697852967E-2</v>
      </c>
      <c r="N46" s="1"/>
      <c r="O46" s="2">
        <f t="shared" si="6"/>
        <v>4.2342242784798145E-2</v>
      </c>
      <c r="P46" s="2">
        <f t="shared" si="7"/>
        <v>3.261201549321413E-2</v>
      </c>
      <c r="Q46" s="1"/>
      <c r="R46" s="1"/>
      <c r="T46" s="81">
        <f t="shared" si="8"/>
        <v>4.3073669075965881E-9</v>
      </c>
      <c r="U46" s="80">
        <f t="shared" si="9"/>
        <v>1.000000027420495</v>
      </c>
      <c r="V46" s="94">
        <f t="shared" si="10"/>
        <v>1.1080503463745117E-4</v>
      </c>
      <c r="W46" s="94"/>
      <c r="X46" s="88">
        <v>0.15719647705554962</v>
      </c>
      <c r="Y46" s="88">
        <v>5.6830275803804398E-2</v>
      </c>
      <c r="Z46" s="88">
        <v>4.842124879360199E-2</v>
      </c>
      <c r="AA46" s="88">
        <v>3.21013443171978E-2</v>
      </c>
      <c r="AB46" s="88">
        <v>1.8302932381629944E-2</v>
      </c>
      <c r="AC46" s="88">
        <v>6.5821381285786629E-3</v>
      </c>
      <c r="AD46" s="88">
        <v>-5.0414558500051498E-3</v>
      </c>
      <c r="AE46" s="88">
        <v>2.0321072079241276E-3</v>
      </c>
      <c r="AF46" s="88">
        <v>1.4388705603778362E-2</v>
      </c>
      <c r="AG46" s="88">
        <v>1.1013547889888287E-2</v>
      </c>
      <c r="AH46" s="88">
        <v>2.1087797358632088E-2</v>
      </c>
      <c r="AI46" s="88">
        <v>-3.6239202599972486E-3</v>
      </c>
      <c r="AJ46" s="88">
        <v>-1.3294013915583491E-3</v>
      </c>
      <c r="AK46" s="88">
        <v>-8.8134445832110941E-5</v>
      </c>
    </row>
    <row r="47" spans="1:37">
      <c r="A47" s="86">
        <v>2006</v>
      </c>
      <c r="B47" s="90">
        <v>0.16105802357196808</v>
      </c>
      <c r="C47" s="87">
        <v>4.452078929716663E-2</v>
      </c>
      <c r="D47" s="87">
        <v>6.2236327677965164E-2</v>
      </c>
      <c r="E47" s="87">
        <v>2.697966480627656E-2</v>
      </c>
      <c r="F47" s="87">
        <v>2.0997002720832825E-2</v>
      </c>
      <c r="G47" s="87">
        <v>6.3242353498935699E-3</v>
      </c>
      <c r="H47" s="87"/>
      <c r="I47" s="84">
        <f t="shared" si="1"/>
        <v>0.27642701872144054</v>
      </c>
      <c r="J47" s="84">
        <f t="shared" si="2"/>
        <v>0.38642177705698177</v>
      </c>
      <c r="K47" s="84">
        <f t="shared" si="3"/>
        <v>0.16751518619139649</v>
      </c>
      <c r="L47" s="84">
        <f t="shared" si="4"/>
        <v>0.13036918158535832</v>
      </c>
      <c r="M47" s="84">
        <f t="shared" si="5"/>
        <v>3.9266813348591806E-2</v>
      </c>
      <c r="N47" s="1"/>
      <c r="O47" s="2">
        <f t="shared" si="6"/>
        <v>4.770443681627512E-2</v>
      </c>
      <c r="P47" s="2">
        <f t="shared" si="7"/>
        <v>3.5528893582522869E-2</v>
      </c>
      <c r="Q47" s="1"/>
      <c r="R47" s="1"/>
      <c r="T47" s="81">
        <f t="shared" si="8"/>
        <v>-3.7198333302512765E-9</v>
      </c>
      <c r="U47" s="80">
        <f t="shared" si="9"/>
        <v>0.99999997690376907</v>
      </c>
      <c r="V47" s="94">
        <f t="shared" si="10"/>
        <v>1.0304152965545654E-4</v>
      </c>
      <c r="W47" s="94"/>
      <c r="X47" s="88">
        <v>0.16116106510162354</v>
      </c>
      <c r="Y47" s="88">
        <v>6.2349144369363785E-2</v>
      </c>
      <c r="Z47" s="88">
        <v>4.4562898576259613E-2</v>
      </c>
      <c r="AA47" s="88">
        <v>3.2358106225728989E-2</v>
      </c>
      <c r="AB47" s="88">
        <v>2.1056000143289566E-2</v>
      </c>
      <c r="AC47" s="88">
        <v>6.3014430925250053E-3</v>
      </c>
      <c r="AD47" s="88">
        <v>-5.4665314964950085E-3</v>
      </c>
      <c r="AE47" s="88">
        <v>2.0549586042761803E-3</v>
      </c>
      <c r="AF47" s="88">
        <v>1.4531890861690044E-2</v>
      </c>
      <c r="AG47" s="88">
        <v>1.1526679620146751E-2</v>
      </c>
      <c r="AH47" s="88">
        <v>2.0831424742937088E-2</v>
      </c>
      <c r="AI47" s="88">
        <v>-4.1644680313766003E-3</v>
      </c>
      <c r="AJ47" s="88">
        <v>-1.2159829493612051E-3</v>
      </c>
      <c r="AK47" s="88">
        <v>-8.6080501205287874E-5</v>
      </c>
    </row>
    <row r="48" spans="1:37">
      <c r="A48" s="86">
        <v>2007</v>
      </c>
      <c r="B48" s="90">
        <v>0.16882570087909698</v>
      </c>
      <c r="C48" s="87">
        <v>4.7929766616107372E-2</v>
      </c>
      <c r="D48" s="87">
        <v>6.8940617144107819E-2</v>
      </c>
      <c r="E48" s="87">
        <v>2.1412317175418139E-2</v>
      </c>
      <c r="F48" s="87">
        <v>2.387721836566925E-2</v>
      </c>
      <c r="G48" s="87">
        <v>6.6657843999564648E-3</v>
      </c>
      <c r="H48" s="87"/>
      <c r="I48" s="84">
        <f t="shared" si="1"/>
        <v>0.28390088929902829</v>
      </c>
      <c r="J48" s="84">
        <f t="shared" si="2"/>
        <v>0.40835380386472686</v>
      </c>
      <c r="K48" s="84">
        <f t="shared" si="3"/>
        <v>0.1268309094167622</v>
      </c>
      <c r="L48" s="84">
        <f t="shared" si="4"/>
        <v>0.14143118163489046</v>
      </c>
      <c r="M48" s="84">
        <f t="shared" si="5"/>
        <v>3.9483232501016575E-2</v>
      </c>
      <c r="N48" s="1"/>
      <c r="O48" s="2">
        <f t="shared" si="6"/>
        <v>5.4285590536892414E-2</v>
      </c>
      <c r="P48" s="2">
        <f t="shared" si="7"/>
        <v>3.8532244972884655E-2</v>
      </c>
      <c r="Q48" s="1"/>
      <c r="R48" s="1"/>
      <c r="T48" s="81">
        <f t="shared" si="8"/>
        <v>2.8221620596013963E-9</v>
      </c>
      <c r="U48" s="80">
        <f t="shared" si="9"/>
        <v>1.0000000167164245</v>
      </c>
      <c r="V48" s="94">
        <f t="shared" si="10"/>
        <v>-7.7679753303527832E-5</v>
      </c>
      <c r="W48" s="94"/>
      <c r="X48" s="88">
        <v>0.16874802112579346</v>
      </c>
      <c r="Y48" s="88">
        <v>6.8869233131408691E-2</v>
      </c>
      <c r="Z48" s="88">
        <v>4.7946393489837646E-2</v>
      </c>
      <c r="AA48" s="88">
        <v>2.704358845949173E-2</v>
      </c>
      <c r="AB48" s="88">
        <v>2.393018826842308E-2</v>
      </c>
      <c r="AC48" s="88">
        <v>6.6759781911969185E-3</v>
      </c>
      <c r="AD48" s="88">
        <v>-5.7173599489033222E-3</v>
      </c>
      <c r="AE48" s="88">
        <v>2.1420042030513287E-3</v>
      </c>
      <c r="AF48" s="88">
        <v>1.4655026607215405E-2</v>
      </c>
      <c r="AG48" s="88">
        <v>1.0779870674014091E-2</v>
      </c>
      <c r="AH48" s="88">
        <v>1.6263717785477638E-2</v>
      </c>
      <c r="AI48" s="88">
        <v>-4.7375890426337719E-3</v>
      </c>
      <c r="AJ48" s="88">
        <v>-9.0001436183229089E-4</v>
      </c>
      <c r="AK48" s="88">
        <v>-7.975623884703964E-5</v>
      </c>
    </row>
    <row r="49" spans="1:37">
      <c r="A49" s="86">
        <v>2008</v>
      </c>
      <c r="B49" s="90">
        <v>0.17232593894004822</v>
      </c>
      <c r="C49" s="87">
        <v>5.3324785118093132E-2</v>
      </c>
      <c r="D49" s="87">
        <v>6.1971753835678101E-2</v>
      </c>
      <c r="E49" s="87">
        <v>2.203262085095048E-2</v>
      </c>
      <c r="F49" s="87">
        <v>2.8308579698204994E-2</v>
      </c>
      <c r="G49" s="87">
        <v>6.6881980746984482E-3</v>
      </c>
      <c r="H49" s="87"/>
      <c r="I49" s="84">
        <f t="shared" si="1"/>
        <v>0.30944143084950604</v>
      </c>
      <c r="J49" s="84">
        <f t="shared" si="2"/>
        <v>0.35961941781288032</v>
      </c>
      <c r="K49" s="84">
        <f t="shared" si="3"/>
        <v>0.12785434964968087</v>
      </c>
      <c r="L49" s="84">
        <f t="shared" si="4"/>
        <v>0.16427346847681173</v>
      </c>
      <c r="M49" s="84">
        <f t="shared" si="5"/>
        <v>3.8811325305038703E-2</v>
      </c>
      <c r="N49" s="1"/>
      <c r="O49" s="2">
        <f t="shared" si="6"/>
        <v>4.7341174446046352E-2</v>
      </c>
      <c r="P49" s="2">
        <f t="shared" si="7"/>
        <v>4.2939159087836742E-2</v>
      </c>
      <c r="Q49" s="1"/>
      <c r="R49" s="1"/>
      <c r="T49" s="81">
        <f t="shared" si="8"/>
        <v>-1.3624230632558465E-9</v>
      </c>
      <c r="U49" s="80">
        <f t="shared" si="9"/>
        <v>0.99999999209391766</v>
      </c>
      <c r="V49" s="94">
        <f t="shared" si="10"/>
        <v>1.379847526550293E-5</v>
      </c>
      <c r="W49" s="94"/>
      <c r="X49" s="88">
        <v>0.17233973741531372</v>
      </c>
      <c r="Y49" s="88">
        <v>6.205487996339798E-2</v>
      </c>
      <c r="Z49" s="88">
        <v>5.3356651216745377E-2</v>
      </c>
      <c r="AA49" s="88">
        <v>2.7359433472156525E-2</v>
      </c>
      <c r="AB49" s="88">
        <v>2.8330884873867035E-2</v>
      </c>
      <c r="AC49" s="88">
        <v>6.684817373752594E-3</v>
      </c>
      <c r="AD49" s="88">
        <v>-5.4469308815896511E-3</v>
      </c>
      <c r="AE49" s="88">
        <v>2.5509775150567293E-3</v>
      </c>
      <c r="AF49" s="88">
        <v>1.4630579389631748E-2</v>
      </c>
      <c r="AG49" s="88">
        <v>1.127091608941555E-2</v>
      </c>
      <c r="AH49" s="88">
        <v>1.6088517382740974E-2</v>
      </c>
      <c r="AI49" s="88">
        <v>-4.3613743036985397E-3</v>
      </c>
      <c r="AJ49" s="88">
        <v>-9.9174154456704855E-4</v>
      </c>
      <c r="AK49" s="88">
        <v>-9.3814880528952926E-5</v>
      </c>
    </row>
    <row r="50" spans="1:37">
      <c r="A50" s="86">
        <v>2009</v>
      </c>
      <c r="B50" s="90">
        <v>0.16114465892314911</v>
      </c>
      <c r="C50" s="87">
        <v>6.0714227955031674E-2</v>
      </c>
      <c r="D50" s="87">
        <v>4.9733750522136688E-2</v>
      </c>
      <c r="E50" s="87">
        <v>1.9083754159510136E-2</v>
      </c>
      <c r="F50" s="87">
        <v>2.4875206872820854E-2</v>
      </c>
      <c r="G50" s="87">
        <v>6.7377272062003613E-3</v>
      </c>
      <c r="H50" s="87"/>
      <c r="I50" s="84">
        <f t="shared" si="1"/>
        <v>0.37676847846373035</v>
      </c>
      <c r="J50" s="84">
        <f t="shared" si="2"/>
        <v>0.30862797969528127</v>
      </c>
      <c r="K50" s="84">
        <f t="shared" si="3"/>
        <v>0.11842622825377846</v>
      </c>
      <c r="L50" s="84">
        <f t="shared" si="4"/>
        <v>0.15436569253396101</v>
      </c>
      <c r="M50" s="84">
        <f t="shared" si="5"/>
        <v>4.1811669410735018E-2</v>
      </c>
      <c r="N50" s="1"/>
      <c r="O50" s="2">
        <f t="shared" si="6"/>
        <v>3.6239919252693653E-2</v>
      </c>
      <c r="P50" s="2">
        <f t="shared" si="7"/>
        <v>3.8369038142263889E-2</v>
      </c>
      <c r="Q50" s="1"/>
      <c r="R50" s="1"/>
      <c r="T50" s="81">
        <f t="shared" si="8"/>
        <v>7.7925506047904491E-9</v>
      </c>
      <c r="U50" s="80">
        <f t="shared" si="9"/>
        <v>1.0000000483574862</v>
      </c>
      <c r="V50" s="94">
        <f t="shared" si="10"/>
        <v>9.822845458984375E-5</v>
      </c>
      <c r="W50" s="94"/>
      <c r="X50" s="88">
        <v>0.16124288737773895</v>
      </c>
      <c r="Y50" s="88">
        <v>4.9864720553159714E-2</v>
      </c>
      <c r="Z50" s="88">
        <v>6.079869344830513E-2</v>
      </c>
      <c r="AA50" s="88">
        <v>2.3997701704502106E-2</v>
      </c>
      <c r="AB50" s="88">
        <v>2.4917935952544212E-2</v>
      </c>
      <c r="AC50" s="88">
        <v>6.7644375376403332E-3</v>
      </c>
      <c r="AD50" s="88">
        <v>-5.1006064750254154E-3</v>
      </c>
      <c r="AE50" s="88">
        <v>2.8272531926631927E-3</v>
      </c>
      <c r="AF50" s="88">
        <v>1.3493831269443035E-2</v>
      </c>
      <c r="AG50" s="88">
        <v>1.146163884550333E-2</v>
      </c>
      <c r="AH50" s="88">
        <v>1.2536061927676201E-2</v>
      </c>
      <c r="AI50" s="88">
        <v>-3.6346164997667074E-3</v>
      </c>
      <c r="AJ50" s="88">
        <v>-1.3581501552835107E-3</v>
      </c>
      <c r="AK50" s="88">
        <v>-1.0783988545881584E-4</v>
      </c>
    </row>
    <row r="51" spans="1:37">
      <c r="A51" s="86">
        <v>2010</v>
      </c>
      <c r="B51" s="90">
        <v>0.17005962133407593</v>
      </c>
      <c r="C51" s="87">
        <v>6.6448779056372587E-2</v>
      </c>
      <c r="D51" s="87">
        <v>5.9967320412397385E-2</v>
      </c>
      <c r="E51" s="87">
        <v>1.5908768167719245E-2</v>
      </c>
      <c r="F51" s="87">
        <v>1.9057197496294975E-2</v>
      </c>
      <c r="G51" s="87">
        <v>8.6775543168187141E-3</v>
      </c>
      <c r="H51" s="87"/>
      <c r="I51" s="84">
        <f t="shared" si="1"/>
        <v>0.39073813369157384</v>
      </c>
      <c r="J51" s="84">
        <f t="shared" si="2"/>
        <v>0.35262527307757419</v>
      </c>
      <c r="K51" s="84">
        <f t="shared" si="3"/>
        <v>9.3548180590541541E-2</v>
      </c>
      <c r="L51" s="84">
        <f t="shared" si="4"/>
        <v>0.11206186010997758</v>
      </c>
      <c r="M51" s="84">
        <f t="shared" si="5"/>
        <v>5.1026541449083758E-2</v>
      </c>
      <c r="N51" s="1"/>
      <c r="O51" s="2">
        <f t="shared" si="6"/>
        <v>4.5553375035524368E-2</v>
      </c>
      <c r="P51" s="2">
        <f t="shared" si="7"/>
        <v>3.3471142873167992E-2</v>
      </c>
      <c r="Q51" s="1"/>
      <c r="R51" s="1"/>
      <c r="T51" s="81">
        <f t="shared" si="8"/>
        <v>-1.8844730220735073E-9</v>
      </c>
      <c r="U51" s="80">
        <f t="shared" si="9"/>
        <v>0.99999998891875086</v>
      </c>
      <c r="V51" s="94">
        <f t="shared" si="10"/>
        <v>1.0669231414794922E-5</v>
      </c>
      <c r="W51" s="94"/>
      <c r="X51" s="88">
        <v>0.17007029056549072</v>
      </c>
      <c r="Y51" s="88">
        <v>6.0016218572854996E-2</v>
      </c>
      <c r="Z51" s="88">
        <v>6.6511012613773346E-2</v>
      </c>
      <c r="AA51" s="88">
        <v>2.0443618297576904E-2</v>
      </c>
      <c r="AB51" s="88">
        <v>1.9153080880641937E-2</v>
      </c>
      <c r="AC51" s="88">
        <v>8.7160617113113403E-3</v>
      </c>
      <c r="AD51" s="88">
        <v>-4.7696996480226517E-3</v>
      </c>
      <c r="AE51" s="88">
        <v>2.9321447946131229E-3</v>
      </c>
      <c r="AF51" s="88">
        <v>1.4413945376873016E-2</v>
      </c>
      <c r="AG51" s="88">
        <v>1.0267185047268867E-2</v>
      </c>
      <c r="AH51" s="88">
        <v>1.0176433250308037E-2</v>
      </c>
      <c r="AI51" s="88">
        <v>-3.3910833299160004E-3</v>
      </c>
      <c r="AJ51" s="88">
        <v>-1.275264541618526E-3</v>
      </c>
      <c r="AK51" s="88">
        <v>-1.0335175466025248E-4</v>
      </c>
    </row>
    <row r="52" spans="1:37">
      <c r="A52" s="86">
        <v>2011</v>
      </c>
      <c r="B52" s="90">
        <v>0.17909668385982513</v>
      </c>
      <c r="C52" s="87">
        <v>6.8218110642192187E-2</v>
      </c>
      <c r="D52" s="87">
        <v>6.5703734755516052E-2</v>
      </c>
      <c r="E52" s="87">
        <v>1.9500043010339141E-2</v>
      </c>
      <c r="F52" s="87">
        <v>1.6720863059163094E-2</v>
      </c>
      <c r="G52" s="87">
        <v>8.9539336040616035E-3</v>
      </c>
      <c r="H52" s="87"/>
      <c r="I52" s="84">
        <f t="shared" si="1"/>
        <v>0.38090102603789661</v>
      </c>
      <c r="J52" s="84">
        <f t="shared" si="2"/>
        <v>0.36686181641945342</v>
      </c>
      <c r="K52" s="84">
        <f t="shared" si="3"/>
        <v>0.10887997806593325</v>
      </c>
      <c r="L52" s="84">
        <f t="shared" si="4"/>
        <v>9.3362214747929842E-2</v>
      </c>
      <c r="M52" s="84">
        <f t="shared" si="5"/>
        <v>4.9994971492993368E-2</v>
      </c>
      <c r="N52" s="1"/>
      <c r="O52" s="2">
        <f t="shared" si="6"/>
        <v>5.1130288280546665E-2</v>
      </c>
      <c r="P52" s="2">
        <f t="shared" si="7"/>
        <v>3.1294309534132481E-2</v>
      </c>
      <c r="Q52" s="1"/>
      <c r="R52" s="1"/>
      <c r="T52" s="81">
        <f t="shared" si="8"/>
        <v>1.2114469427615404E-9</v>
      </c>
      <c r="U52" s="80">
        <f t="shared" si="9"/>
        <v>1.0000000067642065</v>
      </c>
      <c r="V52" s="94">
        <f t="shared" si="10"/>
        <v>-1.328587532043457E-4</v>
      </c>
      <c r="W52" s="94"/>
      <c r="X52" s="88">
        <v>0.17896382510662079</v>
      </c>
      <c r="Y52" s="88">
        <v>6.5612398087978363E-2</v>
      </c>
      <c r="Z52" s="88">
        <v>6.8233899772167206E-2</v>
      </c>
      <c r="AA52" s="88">
        <v>2.3887781426310539E-2</v>
      </c>
      <c r="AB52" s="88">
        <v>1.6822092235088348E-2</v>
      </c>
      <c r="AC52" s="88">
        <v>8.9764371514320374E-3</v>
      </c>
      <c r="AD52" s="88">
        <v>-4.5687784440815449E-3</v>
      </c>
      <c r="AE52" s="88">
        <v>2.8999284841120243E-3</v>
      </c>
      <c r="AF52" s="88">
        <v>1.4573446474969387E-2</v>
      </c>
      <c r="AG52" s="88">
        <v>9.5414286479353905E-3</v>
      </c>
      <c r="AH52" s="88">
        <v>1.4346353709697723E-2</v>
      </c>
      <c r="AI52" s="88">
        <v>-2.9939662199467421E-3</v>
      </c>
      <c r="AJ52" s="88">
        <v>-1.4677047729492188E-3</v>
      </c>
      <c r="AK52" s="88">
        <v>-1.0710728383855894E-4</v>
      </c>
    </row>
    <row r="53" spans="1:37">
      <c r="A53" s="86">
        <v>2012</v>
      </c>
      <c r="B53" s="90">
        <v>0.18816943466663361</v>
      </c>
      <c r="C53" s="87">
        <v>7.3341705348866526E-2</v>
      </c>
      <c r="D53" s="87">
        <v>6.6958948969841003E-2</v>
      </c>
      <c r="E53" s="87">
        <v>1.7913085874170065E-2</v>
      </c>
      <c r="F53" s="87">
        <v>1.9220719113945961E-2</v>
      </c>
      <c r="G53" s="87">
        <v>1.0734978131949902E-2</v>
      </c>
      <c r="H53" s="87"/>
      <c r="I53" s="84">
        <f t="shared" si="1"/>
        <v>0.38976417970751098</v>
      </c>
      <c r="J53" s="84">
        <f t="shared" si="2"/>
        <v>0.35584391847946722</v>
      </c>
      <c r="K53" s="84">
        <f t="shared" si="3"/>
        <v>9.5196575925869178E-2</v>
      </c>
      <c r="L53" s="84">
        <f t="shared" si="4"/>
        <v>0.10214580889823016</v>
      </c>
      <c r="M53" s="84">
        <f t="shared" si="5"/>
        <v>5.7049531721069885E-2</v>
      </c>
      <c r="N53" s="1"/>
      <c r="O53" s="2">
        <f t="shared" si="6"/>
        <v>5.1631798036396503E-2</v>
      </c>
      <c r="P53" s="2">
        <f t="shared" si="7"/>
        <v>3.4547870047390461E-2</v>
      </c>
      <c r="Q53" s="1"/>
      <c r="R53" s="1"/>
      <c r="T53" s="81">
        <f t="shared" si="8"/>
        <v>2.7721398510038853E-9</v>
      </c>
      <c r="U53" s="80">
        <f t="shared" si="9"/>
        <v>1.0000000147321475</v>
      </c>
      <c r="V53" s="94">
        <f t="shared" si="10"/>
        <v>-9.4711780548095703E-5</v>
      </c>
      <c r="W53" s="94"/>
      <c r="X53" s="88">
        <v>0.18807472288608551</v>
      </c>
      <c r="Y53" s="88">
        <v>6.6977567970752716E-2</v>
      </c>
      <c r="Z53" s="88">
        <v>7.3363855481147766E-2</v>
      </c>
      <c r="AA53" s="88">
        <v>2.2949524223804474E-2</v>
      </c>
      <c r="AB53" s="88">
        <v>1.9196018576622009E-2</v>
      </c>
      <c r="AC53" s="88">
        <v>1.0734300129115582E-2</v>
      </c>
      <c r="AD53" s="88">
        <v>-5.1465500146150589E-3</v>
      </c>
      <c r="AE53" s="88">
        <v>3.0640237964689732E-3</v>
      </c>
      <c r="AF53" s="88">
        <v>1.53271509334445E-2</v>
      </c>
      <c r="AG53" s="88">
        <v>9.3014631420373917E-3</v>
      </c>
      <c r="AH53" s="88">
        <v>1.3648061081767082E-2</v>
      </c>
      <c r="AI53" s="88">
        <v>-3.6394295748323202E-3</v>
      </c>
      <c r="AJ53" s="88">
        <v>-1.4152302173897624E-3</v>
      </c>
      <c r="AK53" s="88">
        <v>-9.1890418843831867E-5</v>
      </c>
    </row>
    <row r="54" spans="1:37">
      <c r="A54" s="86">
        <v>2013</v>
      </c>
      <c r="B54" s="90">
        <v>0.18323338031768799</v>
      </c>
      <c r="C54" s="87">
        <v>6.2961270326923113E-2</v>
      </c>
      <c r="D54" s="87">
        <v>7.3064111173152924E-2</v>
      </c>
      <c r="E54" s="87">
        <v>2.2299570497125387E-2</v>
      </c>
      <c r="F54" s="87">
        <v>1.8072269856929779E-2</v>
      </c>
      <c r="G54" s="87">
        <v>6.8361568264663219E-3</v>
      </c>
      <c r="H54" s="87"/>
      <c r="I54" s="84">
        <f t="shared" si="1"/>
        <v>0.34361244778523198</v>
      </c>
      <c r="J54" s="84">
        <f t="shared" si="2"/>
        <v>0.39874891270616297</v>
      </c>
      <c r="K54" s="84">
        <f t="shared" si="3"/>
        <v>0.12170037172518806</v>
      </c>
      <c r="L54" s="84">
        <f t="shared" si="4"/>
        <v>9.8629790192137912E-2</v>
      </c>
      <c r="M54" s="84">
        <f t="shared" si="5"/>
        <v>3.7308468656823718E-2</v>
      </c>
      <c r="N54" s="1"/>
      <c r="O54" s="2">
        <f t="shared" si="6"/>
        <v>5.6003985926508904E-2</v>
      </c>
      <c r="P54" s="2">
        <f t="shared" si="7"/>
        <v>3.5132395103573799E-2</v>
      </c>
      <c r="Q54" s="1"/>
      <c r="R54" s="1"/>
      <c r="T54" s="81">
        <f t="shared" si="8"/>
        <v>-1.6370904631912708E-9</v>
      </c>
      <c r="U54" s="80">
        <f t="shared" si="9"/>
        <v>0.99999999106554471</v>
      </c>
      <c r="V54" s="94">
        <f t="shared" si="10"/>
        <v>-1.8617510795593262E-4</v>
      </c>
      <c r="W54" s="94"/>
      <c r="X54" s="88">
        <v>0.18304720520973206</v>
      </c>
      <c r="Y54" s="88">
        <v>7.2969384491443634E-2</v>
      </c>
      <c r="Z54" s="88">
        <v>6.3047699630260468E-2</v>
      </c>
      <c r="AA54" s="88">
        <v>2.6448957622051239E-2</v>
      </c>
      <c r="AB54" s="88">
        <v>1.7847921699285507E-2</v>
      </c>
      <c r="AC54" s="88">
        <v>6.7410403862595558E-3</v>
      </c>
      <c r="AD54" s="88">
        <v>-4.0077976882457733E-3</v>
      </c>
      <c r="AE54" s="88">
        <v>2.6634321548044682E-3</v>
      </c>
      <c r="AF54" s="88">
        <v>1.706012524664402E-2</v>
      </c>
      <c r="AG54" s="88">
        <v>9.2253237962722778E-3</v>
      </c>
      <c r="AH54" s="88">
        <v>1.7223633825778961E-2</v>
      </c>
      <c r="AI54" s="88">
        <v>-2.9627520125359297E-3</v>
      </c>
      <c r="AJ54" s="88">
        <v>-9.4962905859574676E-4</v>
      </c>
      <c r="AK54" s="88">
        <v>-9.5416631666012108E-5</v>
      </c>
    </row>
    <row r="55" spans="1:37">
      <c r="A55" s="86">
        <v>2014</v>
      </c>
      <c r="B55" s="90">
        <v>0.18484218418598175</v>
      </c>
      <c r="C55" s="87">
        <v>5.5281083616137039E-2</v>
      </c>
      <c r="D55" s="87">
        <v>7.9189933836460114E-2</v>
      </c>
      <c r="E55" s="87">
        <v>2.4492196971550584E-2</v>
      </c>
      <c r="F55" s="87">
        <v>1.93309485912323E-2</v>
      </c>
      <c r="G55" s="87">
        <v>6.5480186603963375E-3</v>
      </c>
      <c r="H55" s="87"/>
      <c r="I55" s="84">
        <f t="shared" si="1"/>
        <v>0.2990717939175353</v>
      </c>
      <c r="J55" s="84">
        <f t="shared" si="2"/>
        <v>0.428419163002218</v>
      </c>
      <c r="K55" s="84">
        <f t="shared" si="3"/>
        <v>0.13250328694940863</v>
      </c>
      <c r="L55" s="84">
        <f t="shared" si="4"/>
        <v>0.10458082756575833</v>
      </c>
      <c r="M55" s="84">
        <f t="shared" si="5"/>
        <v>3.5424914984817264E-2</v>
      </c>
      <c r="N55" s="1"/>
      <c r="O55" s="2">
        <f t="shared" si="6"/>
        <v>6.137470155954361E-2</v>
      </c>
      <c r="P55" s="2">
        <f t="shared" si="7"/>
        <v>3.7146180868148804E-2</v>
      </c>
      <c r="Q55" s="1"/>
      <c r="R55" s="1"/>
      <c r="T55" s="81">
        <f t="shared" si="8"/>
        <v>-2.5102053768932819E-9</v>
      </c>
      <c r="U55" s="80">
        <f t="shared" si="9"/>
        <v>0.99999998641973753</v>
      </c>
      <c r="V55" s="94">
        <f t="shared" si="10"/>
        <v>-2.8756260871887207E-4</v>
      </c>
      <c r="W55" s="94"/>
      <c r="X55" s="88">
        <v>0.18455462157726288</v>
      </c>
      <c r="Y55" s="88">
        <v>7.8899800777435303E-2</v>
      </c>
      <c r="Z55" s="88">
        <v>5.5383723229169846E-2</v>
      </c>
      <c r="AA55" s="88">
        <v>2.8565105050802231E-2</v>
      </c>
      <c r="AB55" s="88">
        <v>1.8977336585521698E-2</v>
      </c>
      <c r="AC55" s="88">
        <v>6.5245777368545532E-3</v>
      </c>
      <c r="AD55" s="88">
        <v>-3.7959197070449591E-3</v>
      </c>
      <c r="AE55" s="88">
        <v>2.5151614099740982E-3</v>
      </c>
      <c r="AF55" s="88">
        <v>1.7815232276916504E-2</v>
      </c>
      <c r="AG55" s="88">
        <v>9.0566603466868401E-3</v>
      </c>
      <c r="AH55" s="88">
        <v>1.9508445635437965E-2</v>
      </c>
      <c r="AI55" s="88">
        <v>-2.8117054607719183E-3</v>
      </c>
      <c r="AJ55" s="88">
        <v>-8.952432544901967E-4</v>
      </c>
      <c r="AK55" s="88">
        <v>-8.8971093646250665E-5</v>
      </c>
    </row>
    <row r="56" spans="1:37">
      <c r="A56" s="86">
        <v>2015</v>
      </c>
      <c r="B56" s="90">
        <v>0.18677157163619995</v>
      </c>
      <c r="C56" s="87">
        <v>5.3609085065545514E-2</v>
      </c>
      <c r="D56" s="87">
        <v>8.2435369491577148E-2</v>
      </c>
      <c r="E56" s="87">
        <v>2.4587169755250216E-2</v>
      </c>
      <c r="F56" s="87">
        <v>1.9739789888262749E-2</v>
      </c>
      <c r="G56" s="87">
        <v>6.4001563005149364E-3</v>
      </c>
      <c r="H56" s="87"/>
      <c r="I56" s="84">
        <f t="shared" si="1"/>
        <v>0.28703021876352319</v>
      </c>
      <c r="J56" s="84">
        <f t="shared" si="2"/>
        <v>0.44137000491781253</v>
      </c>
      <c r="K56" s="84">
        <f t="shared" si="3"/>
        <v>0.13164299866331877</v>
      </c>
      <c r="L56" s="84">
        <f t="shared" si="4"/>
        <v>0.10568947787574752</v>
      </c>
      <c r="M56" s="84">
        <f t="shared" si="5"/>
        <v>3.42672937023916E-2</v>
      </c>
      <c r="N56" s="1"/>
      <c r="O56" s="2">
        <f t="shared" si="6"/>
        <v>6.3082499429583549E-2</v>
      </c>
      <c r="P56" s="2">
        <f t="shared" si="7"/>
        <v>3.9092659950256348E-2</v>
      </c>
      <c r="Q56" s="1"/>
      <c r="R56" s="1"/>
      <c r="T56" s="81">
        <f t="shared" si="8"/>
        <v>-1.1350493878126144E-9</v>
      </c>
      <c r="U56" s="80">
        <f t="shared" si="9"/>
        <v>0.9999999939227936</v>
      </c>
      <c r="V56" s="94">
        <f t="shared" si="10"/>
        <v>-6.2820315361022949E-4</v>
      </c>
      <c r="W56" s="94"/>
      <c r="X56" s="88">
        <v>0.18614336848258972</v>
      </c>
      <c r="Y56" s="88">
        <v>8.1533119082450867E-2</v>
      </c>
      <c r="Z56" s="88">
        <v>5.3843889385461807E-2</v>
      </c>
      <c r="AA56" s="88">
        <v>2.8862599283456802E-2</v>
      </c>
      <c r="AB56" s="88">
        <v>1.9380854442715645E-2</v>
      </c>
      <c r="AC56" s="88">
        <v>6.4527532085776329E-3</v>
      </c>
      <c r="AD56" s="88">
        <v>-3.9298441261053085E-3</v>
      </c>
      <c r="AE56" s="88">
        <v>2.4555276613682508E-3</v>
      </c>
      <c r="AF56" s="88">
        <v>1.9352870061993599E-2</v>
      </c>
      <c r="AG56" s="88">
        <v>9.4861434772610664E-3</v>
      </c>
      <c r="AH56" s="88">
        <v>1.9376456737518311E-2</v>
      </c>
      <c r="AI56" s="88">
        <v>-2.8211749158799648E-3</v>
      </c>
      <c r="AJ56" s="88">
        <v>-1.0194757487624884E-3</v>
      </c>
      <c r="AK56" s="88">
        <v>-8.9193199528381228E-5</v>
      </c>
    </row>
    <row r="57" spans="1:37">
      <c r="A57" s="86">
        <v>2016</v>
      </c>
      <c r="B57" s="90">
        <v>0.18420545756816864</v>
      </c>
      <c r="C57" s="87">
        <v>5.1589784583484288E-2</v>
      </c>
      <c r="D57" s="87">
        <v>8.1153184175491333E-2</v>
      </c>
      <c r="E57" s="87">
        <v>2.5192775530740619E-2</v>
      </c>
      <c r="F57" s="87">
        <v>2.0261766389012337E-2</v>
      </c>
      <c r="G57" s="87">
        <v>6.0079428367316723E-3</v>
      </c>
      <c r="H57" s="87"/>
      <c r="I57" s="84">
        <f t="shared" si="1"/>
        <v>0.2800665369232751</v>
      </c>
      <c r="J57" s="84">
        <f t="shared" si="2"/>
        <v>0.44055797937180602</v>
      </c>
      <c r="K57" s="84">
        <f t="shared" si="3"/>
        <v>0.13676454467380569</v>
      </c>
      <c r="L57" s="84">
        <f t="shared" si="4"/>
        <v>0.10999547275364573</v>
      </c>
      <c r="M57" s="84">
        <f t="shared" si="5"/>
        <v>3.2615444276445076E-2</v>
      </c>
      <c r="N57" s="1"/>
      <c r="O57" s="2">
        <f t="shared" si="6"/>
        <v>6.0226853936910629E-2</v>
      </c>
      <c r="P57" s="2">
        <f t="shared" si="7"/>
        <v>4.118809662759304E-2</v>
      </c>
      <c r="Q57" s="1"/>
      <c r="R57" s="1"/>
      <c r="T57" s="81">
        <f t="shared" si="8"/>
        <v>-4.0527083911001682E-9</v>
      </c>
      <c r="U57" s="80">
        <f t="shared" si="9"/>
        <v>0.99999997799897755</v>
      </c>
      <c r="V57" s="94">
        <f t="shared" si="10"/>
        <v>-7.3656439781188965E-5</v>
      </c>
      <c r="W57" s="94"/>
      <c r="X57" s="88">
        <v>0.18413180112838745</v>
      </c>
      <c r="Y57" s="88">
        <v>8.0843620002269745E-2</v>
      </c>
      <c r="Z57" s="88">
        <v>5.1880396902561188E-2</v>
      </c>
      <c r="AA57" s="88">
        <v>2.9596664011478424E-2</v>
      </c>
      <c r="AB57" s="88">
        <v>1.974930427968502E-2</v>
      </c>
      <c r="AC57" s="88">
        <v>6.0208733193576336E-3</v>
      </c>
      <c r="AD57" s="88">
        <v>-3.9590555243194103E-3</v>
      </c>
      <c r="AE57" s="88">
        <v>2.4282515514642E-3</v>
      </c>
      <c r="AF57" s="88">
        <v>2.0926330238580704E-2</v>
      </c>
      <c r="AG57" s="88">
        <v>9.4474349170923233E-3</v>
      </c>
      <c r="AH57" s="88">
        <v>2.014923095703125E-2</v>
      </c>
      <c r="AI57" s="88">
        <v>-2.7938827406615019E-3</v>
      </c>
      <c r="AJ57" s="88">
        <v>-1.0742645245045424E-3</v>
      </c>
      <c r="AK57" s="88">
        <v>-9.090815728995949E-5</v>
      </c>
    </row>
    <row r="58" spans="1:37">
      <c r="A58" s="86">
        <v>2017</v>
      </c>
      <c r="B58" s="90">
        <v>0.18347269296646118</v>
      </c>
      <c r="C58" s="87">
        <v>5.3402934943733271E-2</v>
      </c>
      <c r="D58" s="87">
        <v>8.1318303942680359E-2</v>
      </c>
      <c r="E58" s="87">
        <v>1.8324283882975578E-2</v>
      </c>
      <c r="F58" s="87">
        <v>2.2310342639684677E-2</v>
      </c>
      <c r="G58" s="87">
        <v>8.1168357282876968E-3</v>
      </c>
      <c r="H58" s="87"/>
      <c r="I58" s="84">
        <f t="shared" si="1"/>
        <v>0.29106748301500829</v>
      </c>
      <c r="J58" s="84">
        <f t="shared" si="2"/>
        <v>0.4432174762788561</v>
      </c>
      <c r="K58" s="84">
        <f t="shared" si="3"/>
        <v>9.987472024692666E-2</v>
      </c>
      <c r="L58" s="84">
        <f t="shared" si="4"/>
        <v>0.12160034432896785</v>
      </c>
      <c r="M58" s="84">
        <f t="shared" si="5"/>
        <v>4.4240020664935979E-2</v>
      </c>
      <c r="N58" s="1"/>
      <c r="O58" s="2">
        <f t="shared" si="6"/>
        <v>5.9232261031866074E-2</v>
      </c>
      <c r="P58" s="2">
        <f t="shared" si="7"/>
        <v>4.4396385550498962E-2</v>
      </c>
      <c r="Q58" s="1"/>
      <c r="R58" s="1"/>
      <c r="T58" s="81">
        <f t="shared" si="8"/>
        <v>8.1709004007279873E-9</v>
      </c>
      <c r="U58" s="80">
        <f t="shared" si="9"/>
        <v>1.0000000445346948</v>
      </c>
      <c r="V58" s="94">
        <f t="shared" si="10"/>
        <v>-3.1198561191558838E-4</v>
      </c>
      <c r="W58" s="94"/>
      <c r="X58" s="88">
        <v>0.18316070735454559</v>
      </c>
      <c r="Y58" s="88">
        <v>8.083081990480423E-2</v>
      </c>
      <c r="Z58" s="88">
        <v>5.3683724254369736E-2</v>
      </c>
      <c r="AA58" s="88">
        <v>2.3110272362828255E-2</v>
      </c>
      <c r="AB58" s="88">
        <v>2.1817853674292564E-2</v>
      </c>
      <c r="AC58" s="88">
        <v>8.1907175481319427E-3</v>
      </c>
      <c r="AD58" s="88">
        <v>-4.4726748019456863E-3</v>
      </c>
      <c r="AE58" s="88">
        <v>2.3536151275038719E-3</v>
      </c>
      <c r="AF58" s="88">
        <v>2.2086042910814285E-2</v>
      </c>
      <c r="AG58" s="88">
        <v>1.0292607359588146E-2</v>
      </c>
      <c r="AH58" s="88">
        <v>1.2817665003240108E-2</v>
      </c>
      <c r="AI58" s="88">
        <v>-3.1128798145800829E-3</v>
      </c>
      <c r="AJ58" s="88">
        <v>-1.2760921381413937E-3</v>
      </c>
      <c r="AK58" s="88">
        <v>-8.3702638221438974E-5</v>
      </c>
    </row>
    <row r="59" spans="1:37">
      <c r="A59" s="86">
        <v>2018</v>
      </c>
      <c r="B59" s="90">
        <v>0.18163765966892242</v>
      </c>
      <c r="C59" s="87">
        <v>5.2837019589787815E-2</v>
      </c>
      <c r="D59" s="87">
        <v>8.0984979867935181E-2</v>
      </c>
      <c r="E59" s="87">
        <v>1.8239695811644197E-2</v>
      </c>
      <c r="F59" s="87">
        <v>2.18215212225914E-2</v>
      </c>
      <c r="G59" s="87">
        <v>7.7544413506984711E-3</v>
      </c>
      <c r="H59" s="87"/>
      <c r="I59" s="84">
        <f t="shared" si="1"/>
        <v>0.29089242663716197</v>
      </c>
      <c r="J59" s="84">
        <f t="shared" si="2"/>
        <v>0.44586007117438892</v>
      </c>
      <c r="K59" s="84">
        <f t="shared" si="3"/>
        <v>0.10041802919554432</v>
      </c>
      <c r="L59" s="84">
        <f t="shared" si="4"/>
        <v>0.12013764800959384</v>
      </c>
      <c r="M59" s="84">
        <f t="shared" si="5"/>
        <v>4.2691814928868678E-2</v>
      </c>
      <c r="N59" s="1"/>
      <c r="O59" s="2">
        <f t="shared" si="6"/>
        <v>6.0720199719071388E-2</v>
      </c>
      <c r="P59" s="2">
        <f t="shared" si="7"/>
        <v>4.2086301371455193E-2</v>
      </c>
      <c r="Q59" s="1"/>
      <c r="R59" s="1"/>
      <c r="T59" s="81">
        <f t="shared" si="8"/>
        <v>-1.8262653611600399E-9</v>
      </c>
      <c r="U59" s="80">
        <f t="shared" si="9"/>
        <v>0.99999998994555772</v>
      </c>
      <c r="V59" s="94">
        <f t="shared" si="10"/>
        <v>-2.1819770336151123E-4</v>
      </c>
      <c r="W59" s="94"/>
      <c r="X59" s="88">
        <v>0.18141946196556091</v>
      </c>
      <c r="Y59" s="88">
        <v>8.1129647791385651E-2</v>
      </c>
      <c r="Z59" s="88">
        <v>5.2717164158821106E-2</v>
      </c>
      <c r="AA59" s="88">
        <v>2.2740192711353302E-2</v>
      </c>
      <c r="AB59" s="88">
        <v>2.1308979019522667E-2</v>
      </c>
      <c r="AC59" s="88">
        <v>7.8583676367998123E-3</v>
      </c>
      <c r="AD59" s="88">
        <v>-4.3348916806280613E-3</v>
      </c>
      <c r="AE59" s="88">
        <v>2.2289131302386522E-3</v>
      </c>
      <c r="AF59" s="88">
        <v>2.0264780148863792E-2</v>
      </c>
      <c r="AG59" s="88">
        <v>9.8405331373214722E-3</v>
      </c>
      <c r="AH59" s="88">
        <v>1.2899658642709255E-2</v>
      </c>
      <c r="AI59" s="88">
        <v>-2.953491872176528E-3</v>
      </c>
      <c r="AJ59" s="88">
        <v>-1.2967070797458291E-3</v>
      </c>
      <c r="AK59" s="88">
        <v>-8.4692495875060558E-5</v>
      </c>
    </row>
    <row r="60" spans="1:37">
      <c r="A60" s="86">
        <v>2019</v>
      </c>
      <c r="B60" s="90">
        <v>0.18023017048835754</v>
      </c>
      <c r="C60" s="87">
        <v>5.304594936023932E-2</v>
      </c>
      <c r="D60" s="87">
        <v>8.0114893615245819E-2</v>
      </c>
      <c r="E60" s="87">
        <v>1.765061728656292E-2</v>
      </c>
      <c r="F60" s="87">
        <v>2.174924872815609E-2</v>
      </c>
      <c r="G60" s="87">
        <v>7.6694674789905548E-3</v>
      </c>
      <c r="H60" s="87"/>
      <c r="I60" s="84">
        <f t="shared" ref="I60" si="11">C60/$B60</f>
        <v>0.29432336004845516</v>
      </c>
      <c r="J60" s="84">
        <f t="shared" ref="J60" si="12">D60/$B60</f>
        <v>0.44451433074808672</v>
      </c>
      <c r="K60" s="84">
        <f t="shared" ref="K60" si="13">E60/$B60</f>
        <v>9.7933754591344124E-2</v>
      </c>
      <c r="L60" s="84">
        <f t="shared" ref="L60" si="14">F60/$B60</f>
        <v>0.120674849661539</v>
      </c>
      <c r="M60" s="84">
        <f t="shared" ref="M60" si="15">G60/$B60</f>
        <v>4.2553738135014334E-2</v>
      </c>
      <c r="O60" s="2">
        <f t="shared" si="6"/>
        <v>5.9665275737643242E-2</v>
      </c>
      <c r="P60" s="2">
        <f t="shared" si="7"/>
        <v>4.2198866605758667E-2</v>
      </c>
      <c r="T60" s="80"/>
      <c r="X60" s="88">
        <v>0.17909964919090271</v>
      </c>
      <c r="Y60" s="88">
        <v>7.9037599265575409E-2</v>
      </c>
      <c r="Z60" s="88">
        <v>5.2894521504640579E-2</v>
      </c>
      <c r="AA60" s="88">
        <v>2.2358955815434456E-2</v>
      </c>
      <c r="AB60" s="88">
        <v>2.1207349374890327E-2</v>
      </c>
      <c r="AC60" s="88">
        <v>7.8237792477011681E-3</v>
      </c>
      <c r="AD60" s="88">
        <v>-4.2225508950650692E-3</v>
      </c>
      <c r="AE60" s="88">
        <v>2.1238788031041622E-3</v>
      </c>
      <c r="AF60" s="88">
        <v>2.0449617877602577E-2</v>
      </c>
      <c r="AG60" s="88">
        <v>9.7577916458249092E-3</v>
      </c>
      <c r="AH60" s="88">
        <v>1.2601165100932121E-2</v>
      </c>
      <c r="AI60" s="88">
        <v>-2.8574354946613312E-3</v>
      </c>
      <c r="AJ60" s="88">
        <v>-1.2818659888580441E-3</v>
      </c>
      <c r="AK60" s="88">
        <v>-8.324954251293093E-5</v>
      </c>
    </row>
    <row r="61" spans="1:37">
      <c r="A61" s="86">
        <v>2020</v>
      </c>
      <c r="B61" s="90"/>
      <c r="C61" s="86"/>
      <c r="D61" s="86"/>
      <c r="E61" s="86"/>
      <c r="F61" s="86"/>
      <c r="G61" s="86"/>
      <c r="H61" s="86"/>
      <c r="I61" s="86"/>
      <c r="J61" s="86"/>
      <c r="K61" s="86"/>
      <c r="L61" s="86"/>
      <c r="M61" s="86"/>
      <c r="T61" s="80"/>
    </row>
    <row r="64" spans="1:37">
      <c r="B64" s="89" t="s">
        <v>169</v>
      </c>
    </row>
  </sheetData>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1"/>
  <dimension ref="A1:Q38"/>
  <sheetViews>
    <sheetView workbookViewId="0">
      <pane xSplit="1" ySplit="3" topLeftCell="B4" activePane="bottomRight" state="frozen"/>
      <selection pane="topRight" activeCell="B1" sqref="B1"/>
      <selection pane="bottomLeft" activeCell="A3" sqref="A3"/>
      <selection pane="bottomRight" activeCell="B34" sqref="B34"/>
    </sheetView>
  </sheetViews>
  <sheetFormatPr baseColWidth="10" defaultRowHeight="16"/>
  <cols>
    <col min="17" max="17" width="12.140625" bestFit="1" customWidth="1"/>
  </cols>
  <sheetData>
    <row r="1" spans="1:17">
      <c r="B1" s="3" t="s">
        <v>144</v>
      </c>
    </row>
    <row r="2" spans="1:17">
      <c r="B2" s="89" t="s">
        <v>146</v>
      </c>
      <c r="F2" t="s">
        <v>191</v>
      </c>
    </row>
    <row r="3" spans="1:17">
      <c r="B3" t="s">
        <v>83</v>
      </c>
      <c r="C3" t="s">
        <v>145</v>
      </c>
      <c r="F3" t="s">
        <v>147</v>
      </c>
      <c r="G3" t="s">
        <v>148</v>
      </c>
      <c r="H3" t="s">
        <v>149</v>
      </c>
      <c r="I3" t="s">
        <v>150</v>
      </c>
      <c r="J3" t="s">
        <v>151</v>
      </c>
      <c r="K3" t="s">
        <v>152</v>
      </c>
      <c r="L3" t="s">
        <v>153</v>
      </c>
      <c r="M3" t="s">
        <v>154</v>
      </c>
      <c r="N3" t="s">
        <v>155</v>
      </c>
      <c r="O3" t="s">
        <v>156</v>
      </c>
      <c r="Q3" t="s">
        <v>66</v>
      </c>
    </row>
    <row r="4" spans="1:17">
      <c r="A4">
        <v>1989</v>
      </c>
      <c r="B4" s="87">
        <v>0.30425311729817234</v>
      </c>
      <c r="C4" s="87">
        <f t="shared" ref="C4:C34" si="0">(J4-O4)/H4</f>
        <v>0.30659730960117954</v>
      </c>
      <c r="F4">
        <v>1989</v>
      </c>
      <c r="G4" t="s">
        <v>157</v>
      </c>
      <c r="H4" s="2">
        <v>0.28540909290313721</v>
      </c>
      <c r="I4" s="2">
        <v>5.3341113030910492E-2</v>
      </c>
      <c r="J4" s="2">
        <v>9.1267108917236328E-2</v>
      </c>
      <c r="K4" s="2">
        <v>9.7828038036823273E-2</v>
      </c>
      <c r="L4" s="2">
        <v>2.5576818734407425E-2</v>
      </c>
      <c r="M4" s="2">
        <v>2.5757599622011185E-2</v>
      </c>
      <c r="N4" s="2">
        <v>-8.3615751937031746E-3</v>
      </c>
      <c r="O4" s="2">
        <v>3.76144889742136E-3</v>
      </c>
    </row>
    <row r="5" spans="1:17">
      <c r="A5">
        <v>1990</v>
      </c>
      <c r="B5" s="87">
        <v>0.34173656216177362</v>
      </c>
      <c r="C5" s="87">
        <f t="shared" si="0"/>
        <v>0.31174212151792646</v>
      </c>
      <c r="F5">
        <v>1990</v>
      </c>
      <c r="G5" t="s">
        <v>157</v>
      </c>
      <c r="H5" s="2">
        <v>0.28526327013969421</v>
      </c>
      <c r="I5" s="2">
        <v>5.1256883889436722E-2</v>
      </c>
      <c r="J5" s="2">
        <v>9.2787615954875946E-2</v>
      </c>
      <c r="K5" s="2">
        <v>9.9207781255245209E-2</v>
      </c>
      <c r="L5" s="2">
        <v>2.6019662618637085E-2</v>
      </c>
      <c r="M5" s="2">
        <v>2.7774447575211525E-2</v>
      </c>
      <c r="N5" s="2">
        <v>-1.1783109977841377E-2</v>
      </c>
      <c r="O5" s="2">
        <v>3.8590389303863049E-3</v>
      </c>
    </row>
    <row r="6" spans="1:17">
      <c r="A6">
        <v>1991</v>
      </c>
      <c r="B6" s="87">
        <v>0.31960680350920673</v>
      </c>
      <c r="C6" s="87">
        <f t="shared" si="0"/>
        <v>0.31983830249658501</v>
      </c>
      <c r="F6">
        <v>1991</v>
      </c>
      <c r="G6" t="s">
        <v>157</v>
      </c>
      <c r="H6" s="2">
        <v>0.27974194288253784</v>
      </c>
      <c r="I6" s="2">
        <v>5.2537936717271805E-2</v>
      </c>
      <c r="J6" s="2">
        <v>9.3292377889156342E-2</v>
      </c>
      <c r="K6" s="2">
        <v>9.4607770442962646E-2</v>
      </c>
      <c r="L6" s="2">
        <v>2.3769157007336617E-2</v>
      </c>
      <c r="M6" s="2">
        <v>2.6446107774972916E-2</v>
      </c>
      <c r="N6" s="2">
        <v>-1.0911416262388229E-2</v>
      </c>
      <c r="O6" s="2">
        <v>3.8201897405087948E-3</v>
      </c>
    </row>
    <row r="7" spans="1:17">
      <c r="A7">
        <v>1992</v>
      </c>
      <c r="B7" s="87">
        <v>0.28351591332171439</v>
      </c>
      <c r="C7" s="87">
        <f t="shared" si="0"/>
        <v>0.30283743414359571</v>
      </c>
      <c r="F7">
        <v>1992</v>
      </c>
      <c r="G7" t="s">
        <v>157</v>
      </c>
      <c r="H7" s="2">
        <v>0.29083287715911865</v>
      </c>
      <c r="I7" s="2">
        <v>6.4871884882450104E-2</v>
      </c>
      <c r="J7" s="2">
        <v>9.2019088566303253E-2</v>
      </c>
      <c r="K7" s="2">
        <v>9.077732264995575E-2</v>
      </c>
      <c r="L7" s="2">
        <v>2.1876810118556023E-2</v>
      </c>
      <c r="M7" s="2">
        <v>3.1156944110989571E-2</v>
      </c>
      <c r="N7" s="2">
        <v>-9.869186207652092E-3</v>
      </c>
      <c r="O7" s="2">
        <v>3.9440062828361988E-3</v>
      </c>
    </row>
    <row r="8" spans="1:17">
      <c r="A8">
        <v>1993</v>
      </c>
      <c r="B8" s="87">
        <v>0.29472374147003799</v>
      </c>
      <c r="C8" s="87">
        <f t="shared" si="0"/>
        <v>0.30045636239193685</v>
      </c>
      <c r="F8">
        <v>1993</v>
      </c>
      <c r="G8" t="s">
        <v>157</v>
      </c>
      <c r="H8" s="2">
        <v>0.29006150364875793</v>
      </c>
      <c r="I8" s="2">
        <v>6.9171518087387085E-2</v>
      </c>
      <c r="J8" s="2">
        <v>9.0624861419200897E-2</v>
      </c>
      <c r="K8" s="2">
        <v>8.6897395551204681E-2</v>
      </c>
      <c r="L8" s="2">
        <v>2.03078743070364E-2</v>
      </c>
      <c r="M8" s="2">
        <v>3.2484356313943863E-2</v>
      </c>
      <c r="N8" s="2">
        <v>-9.4244945794343948E-3</v>
      </c>
      <c r="O8" s="2">
        <v>3.4740371629595757E-3</v>
      </c>
    </row>
    <row r="9" spans="1:17">
      <c r="A9">
        <v>1994</v>
      </c>
      <c r="B9" s="87">
        <v>0.30555791787328607</v>
      </c>
      <c r="C9" s="87">
        <f t="shared" si="0"/>
        <v>0.30497411142305952</v>
      </c>
      <c r="F9">
        <v>1994</v>
      </c>
      <c r="G9" t="s">
        <v>157</v>
      </c>
      <c r="H9" s="2">
        <v>0.28900718688964844</v>
      </c>
      <c r="I9" s="2">
        <v>7.126636803150177E-2</v>
      </c>
      <c r="J9" s="2">
        <v>9.0776428580284119E-2</v>
      </c>
      <c r="K9" s="2">
        <v>8.6671605706214905E-2</v>
      </c>
      <c r="L9" s="2">
        <v>2.1314600482583046E-2</v>
      </c>
      <c r="M9" s="2">
        <v>3.2034605741500854E-2</v>
      </c>
      <c r="N9" s="2">
        <v>-1.3056422583758831E-2</v>
      </c>
      <c r="O9" s="2">
        <v>2.6367185637354851E-3</v>
      </c>
    </row>
    <row r="10" spans="1:17">
      <c r="A10">
        <v>1995</v>
      </c>
      <c r="B10" s="87">
        <v>0.29506950703053975</v>
      </c>
      <c r="C10" s="87">
        <f t="shared" si="0"/>
        <v>0.29157554295316823</v>
      </c>
      <c r="F10">
        <v>1995</v>
      </c>
      <c r="G10" t="s">
        <v>157</v>
      </c>
      <c r="H10" s="2">
        <v>0.28853181004524231</v>
      </c>
      <c r="I10" s="2">
        <v>7.6316699385643005E-2</v>
      </c>
      <c r="J10" s="2">
        <v>8.6174547672271729E-2</v>
      </c>
      <c r="K10" s="2">
        <v>8.2983337342739105E-2</v>
      </c>
      <c r="L10" s="2">
        <v>2.2585557773709297E-2</v>
      </c>
      <c r="M10" s="2">
        <v>3.3475693315267563E-2</v>
      </c>
      <c r="N10" s="2">
        <v>-1.3004022650420666E-2</v>
      </c>
      <c r="O10" s="2">
        <v>2.0457284990698099E-3</v>
      </c>
    </row>
    <row r="11" spans="1:17">
      <c r="A11">
        <v>1996</v>
      </c>
      <c r="B11" s="87">
        <v>0.28602028224440118</v>
      </c>
      <c r="C11" s="87">
        <f t="shared" si="0"/>
        <v>0.27769729221408679</v>
      </c>
      <c r="F11">
        <v>1996</v>
      </c>
      <c r="G11" t="s">
        <v>157</v>
      </c>
      <c r="H11" s="2">
        <v>0.29543536901473999</v>
      </c>
      <c r="I11" s="2">
        <v>8.7619498372077942E-2</v>
      </c>
      <c r="J11" s="2">
        <v>8.3687558770179749E-2</v>
      </c>
      <c r="K11" s="2">
        <v>7.7132575213909149E-2</v>
      </c>
      <c r="L11" s="2">
        <v>2.239617332816124E-2</v>
      </c>
      <c r="M11" s="2">
        <v>3.7098400294780731E-2</v>
      </c>
      <c r="N11" s="2">
        <v>-1.2498844414949417E-2</v>
      </c>
      <c r="O11" s="2">
        <v>1.645956770516932E-3</v>
      </c>
    </row>
    <row r="12" spans="1:17">
      <c r="A12">
        <v>1997</v>
      </c>
      <c r="B12" s="87">
        <v>0.24589302039809502</v>
      </c>
      <c r="C12" s="87">
        <f t="shared" si="0"/>
        <v>0.26042959213882366</v>
      </c>
      <c r="F12">
        <v>1997</v>
      </c>
      <c r="G12" t="s">
        <v>157</v>
      </c>
      <c r="H12" s="2">
        <v>0.30469527840614319</v>
      </c>
      <c r="I12" s="2">
        <v>9.8165683448314667E-2</v>
      </c>
      <c r="J12" s="2">
        <v>8.0500274896621704E-2</v>
      </c>
      <c r="K12" s="2">
        <v>7.4238225817680359E-2</v>
      </c>
      <c r="L12" s="2">
        <v>2.2629924118518829E-2</v>
      </c>
      <c r="M12" s="2">
        <v>4.1558343917131424E-2</v>
      </c>
      <c r="N12" s="2">
        <v>-1.2397164478898048E-2</v>
      </c>
      <c r="O12" s="2">
        <v>1.1486078146845102E-3</v>
      </c>
    </row>
    <row r="13" spans="1:17">
      <c r="A13">
        <v>1998</v>
      </c>
      <c r="B13" s="87">
        <v>0.26699814702911479</v>
      </c>
      <c r="C13" s="87">
        <f t="shared" si="0"/>
        <v>0.2476912206256863</v>
      </c>
      <c r="F13">
        <v>1998</v>
      </c>
      <c r="G13" t="s">
        <v>157</v>
      </c>
      <c r="H13" s="2">
        <v>0.31477314233779907</v>
      </c>
      <c r="I13" s="2">
        <v>0.11331238597631454</v>
      </c>
      <c r="J13" s="2">
        <v>7.8572355210781097E-2</v>
      </c>
      <c r="K13" s="2">
        <v>7.0769712328910828E-2</v>
      </c>
      <c r="L13" s="2">
        <v>2.2712895646691322E-2</v>
      </c>
      <c r="M13" s="2">
        <v>4.1690915822982788E-2</v>
      </c>
      <c r="N13" s="2">
        <v>-1.2285115197300911E-2</v>
      </c>
      <c r="O13" s="2">
        <v>6.0581136494874954E-4</v>
      </c>
    </row>
    <row r="14" spans="1:17">
      <c r="A14">
        <v>1999</v>
      </c>
      <c r="B14" s="87">
        <v>0.20960607381751875</v>
      </c>
      <c r="C14" s="87">
        <f t="shared" si="0"/>
        <v>0.22596844110752243</v>
      </c>
      <c r="F14">
        <v>1999</v>
      </c>
      <c r="G14" t="s">
        <v>157</v>
      </c>
      <c r="H14" s="2">
        <v>0.31768551468849182</v>
      </c>
      <c r="I14" s="2">
        <v>0.12312775105237961</v>
      </c>
      <c r="J14" s="2">
        <v>7.2285957634449005E-2</v>
      </c>
      <c r="K14" s="2">
        <v>6.7185252904891968E-2</v>
      </c>
      <c r="L14" s="2">
        <v>2.2250790148973465E-2</v>
      </c>
      <c r="M14" s="2">
        <v>4.5220240950584412E-2</v>
      </c>
      <c r="N14" s="2">
        <v>-1.2384485453367233E-2</v>
      </c>
      <c r="O14" s="2">
        <v>4.9905711784958839E-4</v>
      </c>
    </row>
    <row r="15" spans="1:17">
      <c r="A15">
        <v>2000</v>
      </c>
      <c r="B15" s="87">
        <v>0.18705919936097742</v>
      </c>
      <c r="C15" s="87">
        <f t="shared" si="0"/>
        <v>0.22237709245939169</v>
      </c>
      <c r="F15">
        <v>2000</v>
      </c>
      <c r="G15" t="s">
        <v>157</v>
      </c>
      <c r="H15" s="2">
        <v>0.3236357569694519</v>
      </c>
      <c r="I15" s="2">
        <v>0.12406562268733978</v>
      </c>
      <c r="J15" s="2">
        <v>7.2287410497665405E-2</v>
      </c>
      <c r="K15" s="2">
        <v>7.1053780615329742E-2</v>
      </c>
      <c r="L15" s="2">
        <v>2.3650584742426872E-2</v>
      </c>
      <c r="M15" s="2">
        <v>4.5707903802394867E-2</v>
      </c>
      <c r="N15" s="2">
        <v>-1.3129554688930511E-2</v>
      </c>
      <c r="O15" s="2">
        <v>3.1823184690438211E-4</v>
      </c>
    </row>
    <row r="16" spans="1:17">
      <c r="A16">
        <v>2001</v>
      </c>
      <c r="B16" s="87">
        <v>0.26579246477057461</v>
      </c>
      <c r="C16" s="87">
        <f t="shared" si="0"/>
        <v>0.252301353872738</v>
      </c>
      <c r="F16">
        <v>2001</v>
      </c>
      <c r="G16" t="s">
        <v>157</v>
      </c>
      <c r="H16" s="2">
        <v>0.31905537843704224</v>
      </c>
      <c r="I16" s="2">
        <v>0.10662220418453217</v>
      </c>
      <c r="J16" s="2">
        <v>8.0308020114898682E-2</v>
      </c>
      <c r="K16" s="2">
        <v>7.8722752630710602E-2</v>
      </c>
      <c r="L16" s="2">
        <v>2.6220301166176796E-2</v>
      </c>
      <c r="M16" s="2">
        <v>3.9933744817972183E-2</v>
      </c>
      <c r="N16" s="2">
        <v>-1.2751652859151363E-2</v>
      </c>
      <c r="O16" s="2">
        <v>-1.900838251458481E-4</v>
      </c>
    </row>
    <row r="17" spans="1:17">
      <c r="A17">
        <v>2002</v>
      </c>
      <c r="B17" s="87">
        <v>0.28862006660204931</v>
      </c>
      <c r="C17" s="87">
        <f t="shared" si="0"/>
        <v>0.2980444984321956</v>
      </c>
      <c r="F17">
        <v>2002</v>
      </c>
      <c r="G17" t="s">
        <v>157</v>
      </c>
      <c r="H17" s="2">
        <v>0.31401604413986206</v>
      </c>
      <c r="I17" s="2">
        <v>8.5530847311019897E-2</v>
      </c>
      <c r="J17" s="2">
        <v>9.2634804546833038E-2</v>
      </c>
      <c r="K17" s="2">
        <v>8.7472133338451385E-2</v>
      </c>
      <c r="L17" s="2">
        <v>2.7451302856206894E-2</v>
      </c>
      <c r="M17" s="2">
        <v>3.3576954156160355E-2</v>
      </c>
      <c r="N17" s="2">
        <v>-1.2650013901293278E-2</v>
      </c>
      <c r="O17" s="2">
        <v>-9.5594982849434018E-4</v>
      </c>
    </row>
    <row r="18" spans="1:17">
      <c r="A18">
        <v>2003</v>
      </c>
      <c r="B18" s="87">
        <v>0.25229046790601573</v>
      </c>
      <c r="C18" s="87">
        <f t="shared" si="0"/>
        <v>0.28277461324382153</v>
      </c>
      <c r="F18">
        <v>2003</v>
      </c>
      <c r="G18" t="s">
        <v>157</v>
      </c>
      <c r="H18" s="2">
        <v>0.31383636593818665</v>
      </c>
      <c r="I18" s="2">
        <v>8.4522582590579987E-2</v>
      </c>
      <c r="J18" s="2">
        <v>8.7102986872196198E-2</v>
      </c>
      <c r="K18" s="2">
        <v>9.4864487648010254E-2</v>
      </c>
      <c r="L18" s="2">
        <v>2.8147399425506592E-2</v>
      </c>
      <c r="M18" s="2">
        <v>3.2171659171581268E-2</v>
      </c>
      <c r="N18" s="2">
        <v>-1.2972742319107056E-2</v>
      </c>
      <c r="O18" s="2">
        <v>-1.6419701278209686E-3</v>
      </c>
    </row>
    <row r="19" spans="1:17">
      <c r="A19">
        <v>2004</v>
      </c>
      <c r="B19" s="87">
        <v>0.24592297186726322</v>
      </c>
      <c r="C19" s="87">
        <f t="shared" si="0"/>
        <v>0.26938154836848593</v>
      </c>
      <c r="F19">
        <v>2004</v>
      </c>
      <c r="G19" t="s">
        <v>157</v>
      </c>
      <c r="H19" s="2">
        <v>0.31847292184829712</v>
      </c>
      <c r="I19" s="2">
        <v>8.9145950973033905E-2</v>
      </c>
      <c r="J19" s="2">
        <v>8.713599294424057E-2</v>
      </c>
      <c r="K19" s="2">
        <v>9.4386838376522064E-2</v>
      </c>
      <c r="L19" s="2">
        <v>2.8838455677032471E-2</v>
      </c>
      <c r="M19" s="2">
        <v>3.1944736838340759E-2</v>
      </c>
      <c r="N19" s="2">
        <v>-1.2979064136743546E-2</v>
      </c>
      <c r="O19" s="2">
        <v>1.3452641433104873E-3</v>
      </c>
    </row>
    <row r="20" spans="1:17">
      <c r="A20">
        <v>2005</v>
      </c>
      <c r="B20" s="87">
        <v>0.22661976621674784</v>
      </c>
      <c r="C20" s="87">
        <f t="shared" si="0"/>
        <v>0.25647316793156977</v>
      </c>
      <c r="F20">
        <v>2005</v>
      </c>
      <c r="G20" t="s">
        <v>157</v>
      </c>
      <c r="H20" s="2">
        <v>0.32634276151657104</v>
      </c>
      <c r="I20" s="2">
        <v>8.940587192773819E-2</v>
      </c>
      <c r="J20" s="2">
        <v>8.7923586368560791E-2</v>
      </c>
      <c r="K20" s="2">
        <v>9.8669826984405518E-2</v>
      </c>
      <c r="L20" s="2">
        <v>3.2682783901691437E-2</v>
      </c>
      <c r="M20" s="2">
        <v>3.1553182750940323E-2</v>
      </c>
      <c r="N20" s="2">
        <v>-1.3892498798668385E-2</v>
      </c>
      <c r="O20" s="2">
        <v>4.2254244908690453E-3</v>
      </c>
    </row>
    <row r="21" spans="1:17">
      <c r="A21">
        <v>2006</v>
      </c>
      <c r="B21" s="87">
        <v>0.21615855859497235</v>
      </c>
      <c r="C21" s="87">
        <f t="shared" si="0"/>
        <v>0.23332836647697699</v>
      </c>
      <c r="F21">
        <v>2006</v>
      </c>
      <c r="G21" t="s">
        <v>157</v>
      </c>
      <c r="H21" s="2">
        <v>0.33068189024925232</v>
      </c>
      <c r="I21" s="2">
        <v>9.8087064921855927E-2</v>
      </c>
      <c r="J21" s="2">
        <v>8.137010782957077E-2</v>
      </c>
      <c r="K21" s="2">
        <v>9.8342381417751312E-2</v>
      </c>
      <c r="L21" s="2">
        <v>3.6113668233156204E-2</v>
      </c>
      <c r="M21" s="2">
        <v>3.1061667948961258E-2</v>
      </c>
      <c r="N21" s="2">
        <v>-1.4292998239398003E-2</v>
      </c>
      <c r="O21" s="2">
        <v>4.2126425541937351E-3</v>
      </c>
    </row>
    <row r="22" spans="1:17">
      <c r="A22">
        <v>2007</v>
      </c>
      <c r="B22" s="87">
        <v>0.21818536042494735</v>
      </c>
      <c r="C22" s="87">
        <f t="shared" si="0"/>
        <v>0.24392609598685994</v>
      </c>
      <c r="F22">
        <v>2007</v>
      </c>
      <c r="G22" t="s">
        <v>157</v>
      </c>
      <c r="H22" s="2">
        <v>0.33559897541999817</v>
      </c>
      <c r="I22" s="2">
        <v>0.10616771131753922</v>
      </c>
      <c r="J22" s="2">
        <v>8.6140848696231842E-2</v>
      </c>
      <c r="K22" s="2">
        <v>8.4830224514007568E-2</v>
      </c>
      <c r="L22" s="2">
        <v>4.0449496358633041E-2</v>
      </c>
      <c r="M22" s="2">
        <v>3.2456319779157639E-2</v>
      </c>
      <c r="N22" s="2">
        <v>-1.4445625245571136E-2</v>
      </c>
      <c r="O22" s="2">
        <v>4.2795008048415184E-3</v>
      </c>
    </row>
    <row r="23" spans="1:17">
      <c r="A23">
        <v>2008</v>
      </c>
      <c r="B23" s="87">
        <v>0.30587537719664187</v>
      </c>
      <c r="C23" s="87">
        <f t="shared" si="0"/>
        <v>0.27355236480491241</v>
      </c>
      <c r="F23">
        <v>2008</v>
      </c>
      <c r="G23" t="s">
        <v>157</v>
      </c>
      <c r="H23" s="2">
        <v>0.33839705586433411</v>
      </c>
      <c r="I23" s="2">
        <v>9.2425823211669922E-2</v>
      </c>
      <c r="J23" s="2">
        <v>9.7612947225570679E-2</v>
      </c>
      <c r="K23" s="2">
        <v>8.4368929266929626E-2</v>
      </c>
      <c r="L23" s="2">
        <v>4.5319251716136932E-2</v>
      </c>
      <c r="M23" s="2">
        <v>3.3645611256361008E-2</v>
      </c>
      <c r="N23" s="2">
        <v>-1.4975511468946934E-2</v>
      </c>
      <c r="O23" s="2">
        <v>5.0436323508620262E-3</v>
      </c>
    </row>
    <row r="24" spans="1:17">
      <c r="A24">
        <v>2009</v>
      </c>
      <c r="B24" s="87">
        <v>0.33697698502503021</v>
      </c>
      <c r="C24" s="87">
        <f t="shared" si="0"/>
        <v>0.33882254786141125</v>
      </c>
      <c r="F24">
        <v>2009</v>
      </c>
      <c r="G24" t="s">
        <v>157</v>
      </c>
      <c r="H24" s="2">
        <v>0.32981935143470764</v>
      </c>
      <c r="I24" s="2">
        <v>7.7026523649692535E-2</v>
      </c>
      <c r="J24" s="2">
        <v>0.11744552850723267</v>
      </c>
      <c r="K24" s="2">
        <v>7.789456844329834E-2</v>
      </c>
      <c r="L24" s="2">
        <v>4.0404506027698517E-2</v>
      </c>
      <c r="M24" s="2">
        <v>3.1693726778030396E-2</v>
      </c>
      <c r="N24" s="2">
        <v>-1.4645499177277088E-2</v>
      </c>
      <c r="O24" s="2">
        <v>5.6952955201268196E-3</v>
      </c>
    </row>
    <row r="25" spans="1:17">
      <c r="A25">
        <v>2010</v>
      </c>
      <c r="B25" s="87">
        <v>0.32712306837216693</v>
      </c>
      <c r="C25" s="87">
        <f t="shared" si="0"/>
        <v>0.34491809715522082</v>
      </c>
      <c r="F25">
        <v>2010</v>
      </c>
      <c r="G25" t="s">
        <v>157</v>
      </c>
      <c r="H25" s="2">
        <v>0.3422190248966217</v>
      </c>
      <c r="I25" s="2">
        <v>9.3671292066574097E-2</v>
      </c>
      <c r="J25" s="2">
        <v>0.12378352880477905</v>
      </c>
      <c r="K25" s="2">
        <v>6.8105019629001617E-2</v>
      </c>
      <c r="L25" s="2">
        <v>3.1606394797563553E-2</v>
      </c>
      <c r="M25" s="2">
        <v>3.8608387112617493E-2</v>
      </c>
      <c r="N25" s="2">
        <v>-1.3555606827139854E-2</v>
      </c>
      <c r="O25" s="2">
        <v>5.7459939271211624E-3</v>
      </c>
    </row>
    <row r="26" spans="1:17">
      <c r="A26">
        <v>2011</v>
      </c>
      <c r="B26" s="87">
        <v>0.35366361146520348</v>
      </c>
      <c r="C26" s="87">
        <f t="shared" si="0"/>
        <v>0.35166836444688016</v>
      </c>
      <c r="F26">
        <v>2011</v>
      </c>
      <c r="G26" t="s">
        <v>157</v>
      </c>
      <c r="H26" s="2">
        <v>0.35249289870262146</v>
      </c>
      <c r="I26" s="2">
        <v>9.6662029623985291E-2</v>
      </c>
      <c r="J26" s="2">
        <v>0.12973371148109436</v>
      </c>
      <c r="K26" s="2">
        <v>7.0358686149120331E-2</v>
      </c>
      <c r="L26" s="2">
        <v>2.9655776917934418E-2</v>
      </c>
      <c r="M26" s="2">
        <v>3.9221044629812241E-2</v>
      </c>
      <c r="N26" s="2">
        <v>-1.3138356618583202E-2</v>
      </c>
      <c r="O26" s="2">
        <v>5.7731103152036667E-3</v>
      </c>
    </row>
    <row r="27" spans="1:17">
      <c r="A27">
        <v>2012</v>
      </c>
      <c r="B27" s="87">
        <v>0.32982993097151386</v>
      </c>
      <c r="C27" s="87">
        <f t="shared" si="0"/>
        <v>0.35669027902302242</v>
      </c>
      <c r="F27">
        <v>2012</v>
      </c>
      <c r="G27" t="s">
        <v>157</v>
      </c>
      <c r="H27" s="2">
        <v>0.36537569761276245</v>
      </c>
      <c r="I27" s="2">
        <v>9.9578700959682465E-2</v>
      </c>
      <c r="J27" s="2">
        <v>0.13624167442321777</v>
      </c>
      <c r="K27" s="2">
        <v>6.9010369479656219E-2</v>
      </c>
      <c r="L27" s="2">
        <v>3.2530564814805984E-2</v>
      </c>
      <c r="M27" s="2">
        <v>4.1594207286834717E-2</v>
      </c>
      <c r="N27" s="2">
        <v>-1.3579831458628178E-2</v>
      </c>
      <c r="O27" s="2">
        <v>5.9157148934900761E-3</v>
      </c>
    </row>
    <row r="28" spans="1:17">
      <c r="A28">
        <v>2013</v>
      </c>
      <c r="B28" s="87">
        <v>0.28323895208814914</v>
      </c>
      <c r="C28" s="87">
        <f t="shared" si="0"/>
        <v>0.31459363998767342</v>
      </c>
      <c r="F28">
        <v>2013</v>
      </c>
      <c r="G28" t="s">
        <v>157</v>
      </c>
      <c r="H28" s="2">
        <v>0.36082166433334351</v>
      </c>
      <c r="I28" s="2">
        <v>0.10809031128883362</v>
      </c>
      <c r="J28" s="2">
        <v>0.11885946244001389</v>
      </c>
      <c r="K28" s="2">
        <v>7.5327754020690918E-2</v>
      </c>
      <c r="L28" s="2">
        <v>3.273952379822731E-2</v>
      </c>
      <c r="M28" s="2">
        <v>3.6795269697904587E-2</v>
      </c>
      <c r="N28" s="2">
        <v>-1.0990642011165619E-2</v>
      </c>
      <c r="O28" s="2">
        <v>5.3472616709768772E-3</v>
      </c>
    </row>
    <row r="29" spans="1:17">
      <c r="A29">
        <v>2014</v>
      </c>
      <c r="B29" s="87">
        <v>0.2553999516763506</v>
      </c>
      <c r="C29" s="87">
        <f t="shared" si="0"/>
        <v>0.27653729015443401</v>
      </c>
      <c r="F29">
        <v>2014</v>
      </c>
      <c r="G29" t="s">
        <v>157</v>
      </c>
      <c r="H29" s="2">
        <v>0.36501160264015198</v>
      </c>
      <c r="I29" s="2">
        <v>0.11991717666387558</v>
      </c>
      <c r="J29" s="2">
        <v>0.10601090639829636</v>
      </c>
      <c r="K29" s="2">
        <v>7.78631791472435E-2</v>
      </c>
      <c r="L29" s="2">
        <v>3.4405950456857681E-2</v>
      </c>
      <c r="M29" s="2">
        <v>3.7428636103868484E-2</v>
      </c>
      <c r="N29" s="2">
        <v>-1.0614238679409027E-2</v>
      </c>
      <c r="O29" s="2">
        <v>5.0715869292616844E-3</v>
      </c>
    </row>
    <row r="30" spans="1:17">
      <c r="A30">
        <v>2015</v>
      </c>
      <c r="B30" s="87">
        <v>0.25772690692128369</v>
      </c>
      <c r="C30" s="87">
        <f t="shared" si="0"/>
        <v>0.26545990480107923</v>
      </c>
      <c r="F30">
        <v>2015</v>
      </c>
      <c r="G30" t="s">
        <v>157</v>
      </c>
      <c r="H30" s="2">
        <v>0.36563512682914734</v>
      </c>
      <c r="I30" s="2">
        <v>0.12222246080636978</v>
      </c>
      <c r="J30" s="2">
        <v>0.10199763625860214</v>
      </c>
      <c r="K30" s="2">
        <v>7.9644322395324707E-2</v>
      </c>
      <c r="L30" s="2">
        <v>3.6621984094381332E-2</v>
      </c>
      <c r="M30" s="2">
        <v>3.6074172705411911E-2</v>
      </c>
      <c r="N30" s="2">
        <v>-1.0925455018877983E-2</v>
      </c>
      <c r="O30" s="2">
        <v>4.9361702986061573E-3</v>
      </c>
    </row>
    <row r="31" spans="1:17">
      <c r="A31">
        <v>2016</v>
      </c>
      <c r="B31" s="87">
        <v>0.24531257227202885</v>
      </c>
      <c r="C31" s="87">
        <f t="shared" si="0"/>
        <v>0.25737614786490837</v>
      </c>
      <c r="F31">
        <v>2016</v>
      </c>
      <c r="G31" t="s">
        <v>157</v>
      </c>
      <c r="H31" s="2">
        <v>0.36257052421569824</v>
      </c>
      <c r="I31" s="2">
        <v>0.12116868793964386</v>
      </c>
      <c r="J31" s="2">
        <v>9.820229560136795E-2</v>
      </c>
      <c r="K31" s="2">
        <v>8.1797890365123749E-2</v>
      </c>
      <c r="L31" s="2">
        <v>3.7490881979465485E-2</v>
      </c>
      <c r="M31" s="2">
        <v>3.4808892756700516E-2</v>
      </c>
      <c r="N31" s="2">
        <v>-1.0898132808506489E-2</v>
      </c>
      <c r="O31" s="2">
        <v>4.8852907493710518E-3</v>
      </c>
      <c r="Q31" s="94">
        <f>DataF13!C3-(J31-O31)</f>
        <v>-6.6852746131440544E-6</v>
      </c>
    </row>
    <row r="32" spans="1:17">
      <c r="A32">
        <v>2017</v>
      </c>
      <c r="B32" s="87">
        <v>0.22586133393945584</v>
      </c>
      <c r="C32" s="87">
        <f t="shared" si="0"/>
        <v>0.25419511881738915</v>
      </c>
      <c r="F32">
        <v>2017</v>
      </c>
      <c r="G32" t="s">
        <v>157</v>
      </c>
      <c r="H32" s="2">
        <v>0.35534444451332092</v>
      </c>
      <c r="I32" s="2">
        <v>0.12552571296691895</v>
      </c>
      <c r="J32" s="2">
        <v>9.4957731664180756E-2</v>
      </c>
      <c r="K32" s="2">
        <v>7.0936053991317749E-2</v>
      </c>
      <c r="L32" s="2">
        <v>3.7587396800518036E-2</v>
      </c>
      <c r="M32" s="2">
        <v>3.8145508617162704E-2</v>
      </c>
      <c r="N32" s="2">
        <v>-1.1807955801486969E-2</v>
      </c>
      <c r="O32" s="2">
        <v>4.6309083700180054E-3</v>
      </c>
    </row>
    <row r="33" spans="1:15">
      <c r="A33">
        <v>2018</v>
      </c>
      <c r="B33" s="87">
        <v>0.21959315439193935</v>
      </c>
      <c r="C33" s="87">
        <f t="shared" si="0"/>
        <v>0.25116093473793027</v>
      </c>
      <c r="F33">
        <v>2018</v>
      </c>
      <c r="G33" t="s">
        <v>157</v>
      </c>
      <c r="H33" s="2">
        <v>0.35350251197814941</v>
      </c>
      <c r="I33" s="2">
        <v>0.12476429343223572</v>
      </c>
      <c r="J33" s="2">
        <v>9.3239285051822662E-2</v>
      </c>
      <c r="K33" s="2">
        <v>6.9825693964958191E-2</v>
      </c>
      <c r="L33" s="2">
        <v>3.8282006978988647E-2</v>
      </c>
      <c r="M33" s="2">
        <v>3.8924217224121094E-2</v>
      </c>
      <c r="N33" s="2">
        <v>-1.1532994918525219E-2</v>
      </c>
      <c r="O33" s="2">
        <v>4.4532637111842632E-3</v>
      </c>
    </row>
    <row r="34" spans="1:15">
      <c r="A34">
        <v>2019</v>
      </c>
      <c r="B34" s="87">
        <v>0.22590459372811533</v>
      </c>
      <c r="C34" s="87">
        <f t="shared" si="0"/>
        <v>0.25317436335856203</v>
      </c>
      <c r="F34">
        <v>2019</v>
      </c>
      <c r="G34" t="s">
        <v>157</v>
      </c>
      <c r="H34" s="2">
        <v>0.35162204504013062</v>
      </c>
      <c r="I34" s="2">
        <v>0.12372539192438126</v>
      </c>
      <c r="J34" s="2">
        <v>9.325958788394928E-2</v>
      </c>
      <c r="K34" s="2">
        <v>6.8703711032867432E-2</v>
      </c>
      <c r="L34" s="2">
        <v>3.8042847067117691E-2</v>
      </c>
      <c r="M34" s="2">
        <v>3.9165180176496506E-2</v>
      </c>
      <c r="N34" s="2">
        <v>-1.1274685151875019E-2</v>
      </c>
      <c r="O34" s="2">
        <v>4.2379004880785942E-3</v>
      </c>
    </row>
    <row r="37" spans="1:15">
      <c r="B37" t="s">
        <v>85</v>
      </c>
    </row>
    <row r="38" spans="1:15">
      <c r="B38" t="s">
        <v>84</v>
      </c>
    </row>
  </sheetData>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D9519-C689-4D47-B7C0-784919C91202}">
  <sheetPr codeName="Sheet53"/>
  <dimension ref="A2:D116"/>
  <sheetViews>
    <sheetView workbookViewId="0">
      <pane xSplit="1" ySplit="2" topLeftCell="B79" activePane="bottomRight" state="frozen"/>
      <selection pane="topRight" activeCell="B1" sqref="B1"/>
      <selection pane="bottomLeft" activeCell="A3" sqref="A3"/>
      <selection pane="bottomRight"/>
    </sheetView>
  </sheetViews>
  <sheetFormatPr baseColWidth="10" defaultRowHeight="16"/>
  <sheetData>
    <row r="2" spans="1:4">
      <c r="B2" s="3" t="s">
        <v>474</v>
      </c>
      <c r="C2" s="3" t="s">
        <v>473</v>
      </c>
    </row>
    <row r="3" spans="1:4">
      <c r="A3" s="86">
        <v>1910</v>
      </c>
      <c r="B3" s="87"/>
      <c r="C3" s="87"/>
      <c r="D3" s="2"/>
    </row>
    <row r="4" spans="1:4">
      <c r="A4" s="86">
        <v>1911</v>
      </c>
      <c r="B4" s="87"/>
      <c r="C4" s="87"/>
      <c r="D4" s="2"/>
    </row>
    <row r="5" spans="1:4">
      <c r="A5" s="86">
        <v>1912</v>
      </c>
      <c r="B5" s="87"/>
      <c r="C5" s="87"/>
      <c r="D5" s="2"/>
    </row>
    <row r="6" spans="1:4">
      <c r="A6" s="86">
        <v>1913</v>
      </c>
      <c r="B6" s="87"/>
      <c r="C6" s="87"/>
      <c r="D6" s="2"/>
    </row>
    <row r="7" spans="1:4">
      <c r="A7" s="86">
        <v>1914</v>
      </c>
      <c r="B7" s="87"/>
      <c r="C7" s="87"/>
      <c r="D7" s="2"/>
    </row>
    <row r="8" spans="1:4">
      <c r="A8" s="86">
        <v>1915</v>
      </c>
      <c r="B8" s="87"/>
      <c r="C8" s="87"/>
      <c r="D8" s="2"/>
    </row>
    <row r="9" spans="1:4">
      <c r="A9" s="86">
        <v>1916</v>
      </c>
      <c r="B9" s="87"/>
      <c r="C9" s="87"/>
      <c r="D9" s="2"/>
    </row>
    <row r="10" spans="1:4">
      <c r="A10" s="86">
        <v>1917</v>
      </c>
      <c r="B10" s="87">
        <v>0.42002252595228762</v>
      </c>
      <c r="C10" s="87"/>
      <c r="D10" s="2"/>
    </row>
    <row r="11" spans="1:4">
      <c r="A11" s="86">
        <v>1918</v>
      </c>
      <c r="B11" s="87">
        <v>0.38428180176707133</v>
      </c>
      <c r="C11" s="87"/>
      <c r="D11" s="2"/>
    </row>
    <row r="12" spans="1:4">
      <c r="A12" s="86">
        <v>1919</v>
      </c>
      <c r="B12" s="87">
        <v>0.41273285825754852</v>
      </c>
      <c r="C12" s="87"/>
      <c r="D12" s="2"/>
    </row>
    <row r="13" spans="1:4">
      <c r="A13" s="86">
        <v>1920</v>
      </c>
      <c r="B13" s="87">
        <v>0.36962676176263037</v>
      </c>
      <c r="C13" s="87"/>
      <c r="D13" s="2"/>
    </row>
    <row r="14" spans="1:4">
      <c r="A14" s="86">
        <v>1921</v>
      </c>
      <c r="B14" s="87">
        <v>0.38127348395280641</v>
      </c>
      <c r="C14" s="87"/>
      <c r="D14" s="2"/>
    </row>
    <row r="15" spans="1:4">
      <c r="A15" s="86">
        <v>1922</v>
      </c>
      <c r="B15" s="87">
        <v>0.41117208237051228</v>
      </c>
      <c r="C15" s="87"/>
      <c r="D15" s="2"/>
    </row>
    <row r="16" spans="1:4">
      <c r="A16" s="86">
        <v>1923</v>
      </c>
      <c r="B16" s="87">
        <v>0.36560377201322913</v>
      </c>
      <c r="C16" s="87"/>
      <c r="D16" s="2"/>
    </row>
    <row r="17" spans="1:4">
      <c r="A17" s="86">
        <v>1924</v>
      </c>
      <c r="B17" s="87">
        <v>0.38611704682948456</v>
      </c>
      <c r="C17" s="87"/>
      <c r="D17" s="2"/>
    </row>
    <row r="18" spans="1:4">
      <c r="A18" s="86">
        <v>1925</v>
      </c>
      <c r="B18" s="87">
        <v>0.41887107550638025</v>
      </c>
      <c r="C18" s="87"/>
      <c r="D18" s="2"/>
    </row>
    <row r="19" spans="1:4">
      <c r="A19" s="86">
        <v>1926</v>
      </c>
      <c r="B19" s="87">
        <v>0.4349871285393957</v>
      </c>
      <c r="C19" s="87"/>
      <c r="D19" s="2"/>
    </row>
    <row r="20" spans="1:4">
      <c r="A20" s="86">
        <v>1927</v>
      </c>
      <c r="B20" s="87">
        <v>0.4586619984279266</v>
      </c>
      <c r="C20" s="87"/>
      <c r="D20" s="2"/>
    </row>
    <row r="21" spans="1:4">
      <c r="A21" s="86">
        <v>1928</v>
      </c>
      <c r="B21" s="87">
        <v>0.48554156276636545</v>
      </c>
      <c r="C21" s="87"/>
      <c r="D21" s="2"/>
    </row>
    <row r="22" spans="1:4">
      <c r="A22" s="86">
        <v>1929</v>
      </c>
      <c r="B22" s="87">
        <v>0.48674010218086</v>
      </c>
      <c r="C22" s="87"/>
      <c r="D22" s="2"/>
    </row>
    <row r="23" spans="1:4">
      <c r="A23" s="86">
        <v>1930</v>
      </c>
      <c r="B23" s="87">
        <v>0.4417206464500808</v>
      </c>
      <c r="C23" s="87"/>
      <c r="D23" s="2"/>
    </row>
    <row r="24" spans="1:4">
      <c r="A24" s="86">
        <v>1931</v>
      </c>
      <c r="B24" s="87">
        <v>0.3960550741465298</v>
      </c>
      <c r="C24" s="87"/>
      <c r="D24" s="2"/>
    </row>
    <row r="25" spans="1:4">
      <c r="A25" s="86">
        <v>1932</v>
      </c>
      <c r="B25" s="87">
        <v>0.39382433242370374</v>
      </c>
      <c r="C25" s="87"/>
      <c r="D25" s="2"/>
    </row>
    <row r="26" spans="1:4">
      <c r="A26" s="86">
        <v>1933</v>
      </c>
      <c r="B26" s="87">
        <v>0.41496533201206104</v>
      </c>
      <c r="C26" s="87"/>
      <c r="D26" s="2"/>
    </row>
    <row r="27" spans="1:4">
      <c r="A27" s="86">
        <v>1934</v>
      </c>
      <c r="B27" s="87">
        <v>0.42127010689601074</v>
      </c>
      <c r="C27" s="87"/>
      <c r="D27" s="2"/>
    </row>
    <row r="28" spans="1:4">
      <c r="A28" s="86">
        <v>1935</v>
      </c>
      <c r="B28" s="87">
        <v>0.41536893517858098</v>
      </c>
      <c r="C28" s="87"/>
      <c r="D28" s="2"/>
    </row>
    <row r="29" spans="1:4">
      <c r="A29" s="86">
        <v>1936</v>
      </c>
      <c r="B29" s="87">
        <v>0.4396392991084524</v>
      </c>
      <c r="C29" s="87"/>
      <c r="D29" s="2"/>
    </row>
    <row r="30" spans="1:4">
      <c r="A30" s="86">
        <v>1937</v>
      </c>
      <c r="B30" s="87">
        <v>0.44727927411000784</v>
      </c>
      <c r="C30" s="87"/>
      <c r="D30" s="2"/>
    </row>
    <row r="31" spans="1:4">
      <c r="A31" s="86">
        <v>1938</v>
      </c>
      <c r="B31" s="87">
        <v>0.40848253552912511</v>
      </c>
      <c r="C31" s="87"/>
      <c r="D31" s="2"/>
    </row>
    <row r="32" spans="1:4">
      <c r="A32" s="86">
        <v>1939</v>
      </c>
      <c r="B32" s="87">
        <v>0.41895493637990067</v>
      </c>
      <c r="C32" s="87"/>
      <c r="D32" s="2"/>
    </row>
    <row r="33" spans="1:4">
      <c r="A33" s="86">
        <v>1940</v>
      </c>
      <c r="B33" s="87">
        <v>0.38975247690370968</v>
      </c>
      <c r="C33" s="87"/>
      <c r="D33" s="2"/>
    </row>
    <row r="34" spans="1:4">
      <c r="A34" s="86">
        <v>1941</v>
      </c>
      <c r="B34" s="87">
        <v>0.3588123198610359</v>
      </c>
      <c r="C34" s="87"/>
      <c r="D34" s="2"/>
    </row>
    <row r="35" spans="1:4">
      <c r="A35" s="86">
        <v>1942</v>
      </c>
      <c r="B35" s="87">
        <v>0.35384813282001315</v>
      </c>
      <c r="C35" s="87"/>
      <c r="D35" s="2"/>
    </row>
    <row r="36" spans="1:4">
      <c r="A36" s="86">
        <v>1943</v>
      </c>
      <c r="B36" s="87">
        <v>0.35541994737456994</v>
      </c>
      <c r="C36" s="87"/>
      <c r="D36" s="2"/>
    </row>
    <row r="37" spans="1:4">
      <c r="A37" s="86">
        <v>1944</v>
      </c>
      <c r="B37" s="87">
        <v>0.32853198424037883</v>
      </c>
      <c r="C37" s="87"/>
      <c r="D37" s="2"/>
    </row>
    <row r="38" spans="1:4">
      <c r="A38" s="86">
        <v>1945</v>
      </c>
      <c r="B38" s="87">
        <v>0.33005797475398835</v>
      </c>
      <c r="C38" s="87"/>
      <c r="D38" s="2"/>
    </row>
    <row r="39" spans="1:4">
      <c r="A39" s="86">
        <v>1946</v>
      </c>
      <c r="B39" s="87">
        <v>0.30885925028505656</v>
      </c>
      <c r="C39" s="87"/>
      <c r="D39" s="2"/>
    </row>
    <row r="40" spans="1:4">
      <c r="A40" s="86">
        <v>1947</v>
      </c>
      <c r="B40" s="87">
        <v>0.29751192396326431</v>
      </c>
      <c r="C40" s="87"/>
      <c r="D40" s="2"/>
    </row>
    <row r="41" spans="1:4">
      <c r="A41" s="86">
        <v>1948</v>
      </c>
      <c r="B41" s="87">
        <v>0.29200154726628536</v>
      </c>
      <c r="C41" s="87"/>
      <c r="D41" s="2"/>
    </row>
    <row r="42" spans="1:4">
      <c r="A42" s="86">
        <v>1949</v>
      </c>
      <c r="B42" s="87">
        <v>0.28358944485735044</v>
      </c>
      <c r="C42" s="87"/>
      <c r="D42" s="2"/>
    </row>
    <row r="43" spans="1:4">
      <c r="A43" s="86">
        <v>1950</v>
      </c>
      <c r="B43" s="87">
        <v>0.29597624793701116</v>
      </c>
      <c r="C43" s="87"/>
      <c r="D43" s="2"/>
    </row>
    <row r="44" spans="1:4">
      <c r="A44" s="86">
        <v>1951</v>
      </c>
      <c r="B44" s="87">
        <v>0.29136660411110998</v>
      </c>
      <c r="C44" s="87"/>
      <c r="D44" s="2"/>
    </row>
    <row r="45" spans="1:4">
      <c r="A45" s="86">
        <v>1952</v>
      </c>
      <c r="B45" s="87">
        <v>0.28818140046671059</v>
      </c>
      <c r="C45" s="87"/>
      <c r="D45" s="2"/>
    </row>
    <row r="46" spans="1:4">
      <c r="A46" s="86">
        <v>1953</v>
      </c>
      <c r="B46" s="87">
        <v>0.27627022408730845</v>
      </c>
      <c r="C46" s="87"/>
      <c r="D46" s="2"/>
    </row>
    <row r="47" spans="1:4">
      <c r="A47" s="86">
        <v>1954</v>
      </c>
      <c r="B47" s="87">
        <v>0.28230511273741049</v>
      </c>
      <c r="C47" s="87"/>
      <c r="D47" s="2"/>
    </row>
    <row r="48" spans="1:4">
      <c r="A48" s="86">
        <v>1955</v>
      </c>
      <c r="B48" s="87">
        <v>0.28483556599426452</v>
      </c>
      <c r="C48" s="87"/>
      <c r="D48" s="2"/>
    </row>
    <row r="49" spans="1:4">
      <c r="A49" s="86">
        <v>1956</v>
      </c>
      <c r="B49" s="87">
        <v>0.28790030717571768</v>
      </c>
      <c r="C49" s="87"/>
      <c r="D49" s="2"/>
    </row>
    <row r="50" spans="1:4">
      <c r="A50" s="86">
        <v>1957</v>
      </c>
      <c r="B50" s="87">
        <v>0.28422969874759135</v>
      </c>
      <c r="C50" s="87"/>
      <c r="D50" s="2"/>
    </row>
    <row r="51" spans="1:4">
      <c r="A51" s="86">
        <v>1958</v>
      </c>
      <c r="B51" s="87">
        <v>0.27974560847313318</v>
      </c>
      <c r="C51" s="87"/>
      <c r="D51" s="2"/>
    </row>
    <row r="52" spans="1:4">
      <c r="A52" s="86">
        <v>1959</v>
      </c>
      <c r="B52" s="87">
        <v>0.28547959525088873</v>
      </c>
      <c r="C52" s="87"/>
      <c r="D52" s="2"/>
    </row>
    <row r="53" spans="1:4">
      <c r="A53" s="86">
        <v>1960</v>
      </c>
      <c r="B53" s="87">
        <v>0.28539603043737866</v>
      </c>
      <c r="C53" s="87"/>
      <c r="D53" s="2"/>
    </row>
    <row r="54" spans="1:4">
      <c r="A54" s="86">
        <v>1961</v>
      </c>
      <c r="B54" s="87">
        <v>0.2870457658637201</v>
      </c>
      <c r="C54" s="87"/>
      <c r="D54" s="2"/>
    </row>
    <row r="55" spans="1:4">
      <c r="A55" s="86">
        <v>1962</v>
      </c>
      <c r="B55" s="87">
        <v>0.28762298822402954</v>
      </c>
      <c r="C55" s="87"/>
      <c r="D55" s="2"/>
    </row>
    <row r="56" spans="1:4">
      <c r="A56" s="86">
        <v>1963</v>
      </c>
      <c r="B56" s="87">
        <v>0.28397820889949799</v>
      </c>
      <c r="C56" s="87"/>
      <c r="D56" s="2"/>
    </row>
    <row r="57" spans="1:4">
      <c r="A57" s="86">
        <v>1964</v>
      </c>
      <c r="B57" s="87">
        <v>0.28033342957496643</v>
      </c>
      <c r="C57" s="87"/>
      <c r="D57" s="2"/>
    </row>
    <row r="58" spans="1:4">
      <c r="A58" s="86">
        <v>1965</v>
      </c>
      <c r="B58" s="87">
        <v>0.27899093925952911</v>
      </c>
      <c r="C58" s="87"/>
      <c r="D58" s="2"/>
    </row>
    <row r="59" spans="1:4">
      <c r="A59" s="86">
        <v>1966</v>
      </c>
      <c r="B59" s="87">
        <v>0.2776484489440918</v>
      </c>
      <c r="C59" s="87"/>
      <c r="D59" s="2"/>
    </row>
    <row r="60" spans="1:4">
      <c r="A60" s="86">
        <v>1967</v>
      </c>
      <c r="B60" s="87">
        <v>0.28093008697032928</v>
      </c>
      <c r="C60" s="87"/>
      <c r="D60" s="2"/>
    </row>
    <row r="61" spans="1:4">
      <c r="A61" s="86">
        <v>1968</v>
      </c>
      <c r="B61" s="87">
        <v>0.28487901762127876</v>
      </c>
      <c r="C61" s="87"/>
      <c r="D61" s="2"/>
    </row>
    <row r="62" spans="1:4">
      <c r="A62" s="86">
        <v>1969</v>
      </c>
      <c r="B62" s="87">
        <v>0.27473693806678057</v>
      </c>
      <c r="C62" s="87"/>
      <c r="D62" s="2"/>
    </row>
    <row r="63" spans="1:4">
      <c r="A63" s="86">
        <v>1970</v>
      </c>
      <c r="B63" s="87">
        <v>0.26868779142387211</v>
      </c>
      <c r="C63" s="87"/>
      <c r="D63" s="2"/>
    </row>
    <row r="64" spans="1:4">
      <c r="A64" s="86">
        <v>1971</v>
      </c>
      <c r="B64" s="87">
        <v>0.26648266782285646</v>
      </c>
      <c r="C64" s="87"/>
      <c r="D64" s="2"/>
    </row>
    <row r="65" spans="1:4">
      <c r="A65" s="86">
        <v>1972</v>
      </c>
      <c r="B65" s="87">
        <v>0.26212686715007294</v>
      </c>
      <c r="C65" s="87"/>
      <c r="D65" s="2"/>
    </row>
    <row r="66" spans="1:4">
      <c r="A66" s="86">
        <v>1973</v>
      </c>
      <c r="B66" s="87">
        <v>0.25238192930191872</v>
      </c>
      <c r="C66" s="87"/>
      <c r="D66" s="2"/>
    </row>
    <row r="67" spans="1:4">
      <c r="A67" s="86">
        <v>1974</v>
      </c>
      <c r="B67" s="87">
        <v>0.2428735255061838</v>
      </c>
      <c r="C67" s="87"/>
      <c r="D67" s="2"/>
    </row>
    <row r="68" spans="1:4">
      <c r="A68" s="86">
        <v>1975</v>
      </c>
      <c r="B68" s="87">
        <v>0.23580813926605515</v>
      </c>
      <c r="C68" s="87"/>
      <c r="D68" s="2"/>
    </row>
    <row r="69" spans="1:4">
      <c r="A69" s="86">
        <v>1976</v>
      </c>
      <c r="B69" s="87">
        <v>0.22881422321535183</v>
      </c>
      <c r="C69" s="87"/>
      <c r="D69" s="2"/>
    </row>
    <row r="70" spans="1:4">
      <c r="A70" s="86">
        <v>1977</v>
      </c>
      <c r="B70" s="87">
        <v>0.22516495208078879</v>
      </c>
      <c r="C70" s="87"/>
      <c r="D70" s="2"/>
    </row>
    <row r="71" spans="1:4">
      <c r="A71" s="86">
        <v>1978</v>
      </c>
      <c r="B71" s="87">
        <v>0.22337938154770498</v>
      </c>
      <c r="C71" s="87"/>
      <c r="D71" s="2"/>
    </row>
    <row r="72" spans="1:4">
      <c r="A72" s="86">
        <v>1979</v>
      </c>
      <c r="B72" s="87">
        <v>0.23233667016029358</v>
      </c>
      <c r="C72" s="87"/>
      <c r="D72" s="2"/>
    </row>
    <row r="73" spans="1:4">
      <c r="A73" s="86">
        <v>1980</v>
      </c>
      <c r="B73" s="87">
        <v>0.23241162300109863</v>
      </c>
      <c r="C73" s="87"/>
      <c r="D73" s="2"/>
    </row>
    <row r="74" spans="1:4">
      <c r="A74" s="86">
        <v>1981</v>
      </c>
      <c r="B74" s="87">
        <v>0.23891985416412354</v>
      </c>
      <c r="C74" s="87"/>
      <c r="D74" s="2"/>
    </row>
    <row r="75" spans="1:4">
      <c r="A75" s="86">
        <v>1982</v>
      </c>
      <c r="B75" s="87">
        <v>0.24481911957263947</v>
      </c>
      <c r="C75" s="87"/>
      <c r="D75" s="2"/>
    </row>
    <row r="76" spans="1:4">
      <c r="A76" s="86">
        <v>1983</v>
      </c>
      <c r="B76" s="87">
        <v>0.23919849097728729</v>
      </c>
      <c r="C76" s="87"/>
      <c r="D76" s="2"/>
    </row>
    <row r="77" spans="1:4">
      <c r="A77" s="86">
        <v>1984</v>
      </c>
      <c r="B77" s="87">
        <v>0.24129161238670349</v>
      </c>
      <c r="C77" s="87"/>
      <c r="D77" s="2"/>
    </row>
    <row r="78" spans="1:4">
      <c r="A78" s="86">
        <v>1985</v>
      </c>
      <c r="B78" s="87">
        <v>0.24692142009735107</v>
      </c>
      <c r="C78" s="87"/>
      <c r="D78" s="2"/>
    </row>
    <row r="79" spans="1:4">
      <c r="A79" s="86">
        <v>1986</v>
      </c>
      <c r="B79" s="87">
        <v>0.24926365911960602</v>
      </c>
      <c r="C79" s="87"/>
      <c r="D79" s="2"/>
    </row>
    <row r="80" spans="1:4">
      <c r="A80" s="86">
        <v>1987</v>
      </c>
      <c r="B80" s="87">
        <v>0.26571497321128845</v>
      </c>
      <c r="C80" s="87"/>
      <c r="D80" s="2"/>
    </row>
    <row r="81" spans="1:4">
      <c r="A81" s="86">
        <v>1988</v>
      </c>
      <c r="B81" s="87">
        <v>0.28404653072357178</v>
      </c>
      <c r="C81" s="87"/>
      <c r="D81" s="2"/>
    </row>
    <row r="82" spans="1:4">
      <c r="A82" s="86">
        <v>1989</v>
      </c>
      <c r="B82" s="87">
        <v>0.28534364700317383</v>
      </c>
      <c r="C82" s="87">
        <v>0.25894009683853009</v>
      </c>
      <c r="D82" s="2"/>
    </row>
    <row r="83" spans="1:4">
      <c r="A83" s="86">
        <v>1990</v>
      </c>
      <c r="B83" s="87">
        <v>0.28526383638381958</v>
      </c>
      <c r="C83" s="87">
        <v>0.2539163159871522</v>
      </c>
      <c r="D83" s="2"/>
    </row>
    <row r="84" spans="1:4">
      <c r="A84" s="86">
        <v>1991</v>
      </c>
      <c r="B84" s="87">
        <v>0.27968701720237732</v>
      </c>
      <c r="C84" s="87">
        <v>0.26909550747162536</v>
      </c>
      <c r="D84" s="2"/>
    </row>
    <row r="85" spans="1:4">
      <c r="A85" s="86">
        <v>1992</v>
      </c>
      <c r="B85" s="87">
        <v>0.29078444838523865</v>
      </c>
      <c r="C85" s="87">
        <v>0.27682320260889692</v>
      </c>
      <c r="D85" s="2"/>
    </row>
    <row r="86" spans="1:4">
      <c r="A86" s="86">
        <v>1993</v>
      </c>
      <c r="B86" s="87">
        <v>0.28993543982505798</v>
      </c>
      <c r="C86" s="87">
        <v>0.29148260915340879</v>
      </c>
      <c r="D86" s="2"/>
    </row>
    <row r="87" spans="1:4">
      <c r="A87" s="86">
        <v>1994</v>
      </c>
      <c r="B87" s="87">
        <v>0.28889444470405579</v>
      </c>
      <c r="C87" s="87">
        <v>0.30062984176923307</v>
      </c>
      <c r="D87" s="2"/>
    </row>
    <row r="88" spans="1:4">
      <c r="A88" s="86">
        <v>1995</v>
      </c>
      <c r="B88" s="87">
        <v>0.28849783539772034</v>
      </c>
      <c r="C88" s="87">
        <v>0.31971810308973386</v>
      </c>
      <c r="D88" s="2"/>
    </row>
    <row r="89" spans="1:4">
      <c r="A89" s="86">
        <v>1996</v>
      </c>
      <c r="B89" s="87">
        <v>0.29546710848808289</v>
      </c>
      <c r="C89" s="87">
        <v>0.3108619630994825</v>
      </c>
      <c r="D89" s="2"/>
    </row>
    <row r="90" spans="1:4">
      <c r="A90" s="86">
        <v>1997</v>
      </c>
      <c r="B90" s="87">
        <v>0.3045659065246582</v>
      </c>
      <c r="C90" s="87">
        <v>0.31098908397392666</v>
      </c>
      <c r="D90" s="2"/>
    </row>
    <row r="91" spans="1:4">
      <c r="A91" s="86">
        <v>1998</v>
      </c>
      <c r="B91" s="87">
        <v>0.31469327211380005</v>
      </c>
      <c r="C91" s="87">
        <v>0.30911837487064819</v>
      </c>
      <c r="D91" s="2"/>
    </row>
    <row r="92" spans="1:4">
      <c r="A92" s="86">
        <v>1999</v>
      </c>
      <c r="B92" s="87">
        <v>0.31767353415489197</v>
      </c>
      <c r="C92" s="87">
        <v>0.31058254763700277</v>
      </c>
      <c r="D92" s="2"/>
    </row>
    <row r="93" spans="1:4">
      <c r="A93" s="86">
        <v>2000</v>
      </c>
      <c r="B93" s="87">
        <v>0.32350701093673706</v>
      </c>
      <c r="C93" s="87">
        <v>0.30943583298637894</v>
      </c>
      <c r="D93" s="2"/>
    </row>
    <row r="94" spans="1:4">
      <c r="A94" s="86">
        <v>2001</v>
      </c>
      <c r="B94" s="87">
        <v>0.31903502345085144</v>
      </c>
      <c r="C94" s="87">
        <v>0.28679151082666582</v>
      </c>
      <c r="D94" s="2"/>
    </row>
    <row r="95" spans="1:4">
      <c r="A95" s="86">
        <v>2002</v>
      </c>
      <c r="B95" s="87">
        <v>0.31394565105438232</v>
      </c>
      <c r="C95" s="87">
        <v>0.28184382457705198</v>
      </c>
      <c r="D95" s="2"/>
    </row>
    <row r="96" spans="1:4">
      <c r="A96" s="86">
        <v>2003</v>
      </c>
      <c r="B96" s="87">
        <v>0.31378078460693359</v>
      </c>
      <c r="C96" s="87">
        <v>0.29563916173911198</v>
      </c>
      <c r="D96" s="2"/>
    </row>
    <row r="97" spans="1:4">
      <c r="A97" s="86">
        <v>2004</v>
      </c>
      <c r="B97" s="87">
        <v>0.31844848394393921</v>
      </c>
      <c r="C97" s="87">
        <v>0.30581868081746166</v>
      </c>
      <c r="D97" s="2"/>
    </row>
    <row r="98" spans="1:4">
      <c r="A98" s="86">
        <v>2005</v>
      </c>
      <c r="B98" s="87">
        <v>0.32629474997520447</v>
      </c>
      <c r="C98" s="87">
        <v>0.30785545139054643</v>
      </c>
      <c r="D98" s="2"/>
    </row>
    <row r="99" spans="1:4">
      <c r="A99" s="86">
        <v>2006</v>
      </c>
      <c r="B99" s="87">
        <v>0.33056706190109253</v>
      </c>
      <c r="C99" s="87">
        <v>0.31379865628707454</v>
      </c>
      <c r="D99" s="2"/>
    </row>
    <row r="100" spans="1:4">
      <c r="A100" s="86">
        <v>2007</v>
      </c>
      <c r="B100" s="87">
        <v>0.33572223782539368</v>
      </c>
      <c r="C100" s="87">
        <v>0.32305393675759209</v>
      </c>
      <c r="D100" s="2"/>
    </row>
    <row r="101" spans="1:4">
      <c r="A101" s="86">
        <v>2008</v>
      </c>
      <c r="B101" s="87">
        <v>0.33836859464645386</v>
      </c>
      <c r="C101" s="87">
        <v>0.31947416285983687</v>
      </c>
      <c r="D101" s="2"/>
    </row>
    <row r="102" spans="1:4">
      <c r="A102" s="86">
        <v>2009</v>
      </c>
      <c r="B102" s="87">
        <v>0.32980740070343018</v>
      </c>
      <c r="C102" s="87">
        <v>0.31574756789383412</v>
      </c>
      <c r="D102" s="2"/>
    </row>
    <row r="103" spans="1:4">
      <c r="A103" s="86">
        <v>2010</v>
      </c>
      <c r="B103" s="87">
        <v>0.3421420156955719</v>
      </c>
      <c r="C103" s="87">
        <v>0.33002090894709862</v>
      </c>
      <c r="D103" s="2"/>
    </row>
    <row r="104" spans="1:4">
      <c r="A104" s="86">
        <v>2011</v>
      </c>
      <c r="B104" s="87">
        <v>0.35274514555931091</v>
      </c>
      <c r="C104" s="87">
        <v>0.32795906603286867</v>
      </c>
      <c r="D104" s="2"/>
    </row>
    <row r="105" spans="1:4">
      <c r="A105" s="86">
        <v>2012</v>
      </c>
      <c r="B105" s="87">
        <v>0.36559510231018066</v>
      </c>
      <c r="C105" s="87">
        <v>0.3337066953280679</v>
      </c>
      <c r="D105" s="2"/>
    </row>
    <row r="106" spans="1:4">
      <c r="A106" s="86">
        <v>2013</v>
      </c>
      <c r="B106" s="87">
        <v>0.36085072159767151</v>
      </c>
      <c r="C106" s="87">
        <v>0.34035994863300556</v>
      </c>
      <c r="D106" s="2"/>
    </row>
    <row r="107" spans="1:4">
      <c r="A107" s="86">
        <v>2014</v>
      </c>
      <c r="B107" s="87">
        <v>0.36553290486335754</v>
      </c>
      <c r="C107" s="87">
        <v>0.34527792216609043</v>
      </c>
      <c r="D107" s="2"/>
    </row>
    <row r="108" spans="1:4">
      <c r="A108" s="86">
        <v>2015</v>
      </c>
      <c r="B108" s="87">
        <v>0.36625704169273376</v>
      </c>
      <c r="C108" s="87">
        <v>0.34663211372612091</v>
      </c>
      <c r="D108" s="2"/>
    </row>
    <row r="109" spans="1:4">
      <c r="A109" s="86">
        <v>2016</v>
      </c>
      <c r="B109" s="87">
        <v>0.36265274882316589</v>
      </c>
      <c r="C109" s="87">
        <v>0.34970158955041275</v>
      </c>
      <c r="D109" s="2"/>
    </row>
    <row r="110" spans="1:4">
      <c r="A110" s="86">
        <v>2017</v>
      </c>
      <c r="B110" s="87">
        <v>0.3555605411529541</v>
      </c>
      <c r="C110" s="87">
        <v>0.35312639137787616</v>
      </c>
      <c r="D110" s="2"/>
    </row>
    <row r="111" spans="1:4">
      <c r="A111" s="86">
        <v>2018</v>
      </c>
      <c r="B111" s="87">
        <v>0.35359185934066772</v>
      </c>
      <c r="C111" s="87">
        <v>0.35398053935445717</v>
      </c>
      <c r="D111" s="2"/>
    </row>
    <row r="112" spans="1:4">
      <c r="A112" s="86">
        <v>2019</v>
      </c>
      <c r="B112" s="87">
        <v>0.35310494899749756</v>
      </c>
      <c r="C112" s="87">
        <v>0.35304488330427281</v>
      </c>
      <c r="D112" s="2"/>
    </row>
    <row r="113" spans="1:4">
      <c r="A113" s="86">
        <v>2020</v>
      </c>
      <c r="B113" s="87"/>
      <c r="C113" s="87">
        <v>0.35304488330427281</v>
      </c>
      <c r="D113" s="2"/>
    </row>
    <row r="116" spans="1:4">
      <c r="B116" t="s">
        <v>475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dimension ref="A1:U69"/>
  <sheetViews>
    <sheetView workbookViewId="0">
      <pane xSplit="1" ySplit="2" topLeftCell="B3" activePane="bottomRight" state="frozen"/>
      <selection pane="topRight" activeCell="B1" sqref="B1"/>
      <selection pane="bottomLeft" activeCell="A2" sqref="A2"/>
      <selection pane="bottomRight" activeCell="B1" sqref="B1"/>
    </sheetView>
  </sheetViews>
  <sheetFormatPr baseColWidth="10" defaultRowHeight="16"/>
  <sheetData>
    <row r="1" spans="1:21">
      <c r="B1" s="3" t="s">
        <v>69</v>
      </c>
      <c r="J1" s="3" t="s">
        <v>68</v>
      </c>
    </row>
    <row r="2" spans="1:21" s="82" customFormat="1" ht="68">
      <c r="B2" s="91" t="s">
        <v>71</v>
      </c>
      <c r="C2" s="91" t="s">
        <v>63</v>
      </c>
      <c r="D2" s="91" t="s">
        <v>67</v>
      </c>
      <c r="E2" s="95" t="s">
        <v>96</v>
      </c>
      <c r="F2" s="96" t="s">
        <v>65</v>
      </c>
      <c r="G2" s="91" t="s">
        <v>61</v>
      </c>
      <c r="H2" s="91" t="s">
        <v>62</v>
      </c>
      <c r="J2" s="82" t="s">
        <v>63</v>
      </c>
      <c r="K2" s="82" t="s">
        <v>64</v>
      </c>
      <c r="L2" s="82" t="s">
        <v>65</v>
      </c>
      <c r="M2" s="82" t="s">
        <v>61</v>
      </c>
      <c r="N2" s="82" t="s">
        <v>62</v>
      </c>
      <c r="O2" s="82" t="s">
        <v>67</v>
      </c>
      <c r="Q2" s="82" t="s">
        <v>97</v>
      </c>
    </row>
    <row r="3" spans="1:21">
      <c r="A3" s="86">
        <v>1962</v>
      </c>
      <c r="B3" s="92">
        <v>0.12657356262207031</v>
      </c>
      <c r="C3" s="93">
        <v>2.6956300360325258E-2</v>
      </c>
      <c r="D3" s="93">
        <f t="shared" ref="D3:D34" si="0">E3+F3</f>
        <v>1.351708360016346E-2</v>
      </c>
      <c r="E3" s="87">
        <v>0</v>
      </c>
      <c r="F3" s="87">
        <v>1.351708360016346E-2</v>
      </c>
      <c r="G3" s="93">
        <v>6.5939918160438538E-2</v>
      </c>
      <c r="H3" s="93">
        <f>B3-C3-D3-G3</f>
        <v>2.0160260501143057E-2</v>
      </c>
      <c r="I3" s="87"/>
      <c r="J3" s="84">
        <f>C3/$B3</f>
        <v>0.21296943691798209</v>
      </c>
      <c r="K3" s="84">
        <f t="shared" ref="K3:N3" si="1">E3/$B3</f>
        <v>0</v>
      </c>
      <c r="L3" s="84">
        <f t="shared" si="1"/>
        <v>0.1067923136565528</v>
      </c>
      <c r="M3" s="84">
        <f t="shared" si="1"/>
        <v>0.52096122440138037</v>
      </c>
      <c r="N3" s="84">
        <f t="shared" si="1"/>
        <v>0.15927702502408481</v>
      </c>
      <c r="O3" s="84">
        <f t="shared" ref="O3:O34" si="2">D3/$B3</f>
        <v>0.1067923136565528</v>
      </c>
      <c r="P3" s="1"/>
      <c r="Q3" s="97">
        <f>B3-DataF2!C55</f>
        <v>0</v>
      </c>
      <c r="R3" s="97">
        <f>B3-C3-E3-F3-G3-H3</f>
        <v>0</v>
      </c>
      <c r="S3" s="98">
        <f t="shared" ref="S3:S34" si="3">J3+K3+L3+M3+N3</f>
        <v>1</v>
      </c>
      <c r="T3" s="1"/>
      <c r="U3" s="1"/>
    </row>
    <row r="4" spans="1:21">
      <c r="A4" s="86">
        <v>1963</v>
      </c>
      <c r="B4" s="92">
        <v>0.12798559665679932</v>
      </c>
      <c r="C4" s="93">
        <v>2.7076920608037375E-2</v>
      </c>
      <c r="D4" s="93">
        <f t="shared" si="0"/>
        <v>1.4032182982191443E-2</v>
      </c>
      <c r="E4" s="87">
        <v>0</v>
      </c>
      <c r="F4" s="87">
        <v>1.4032182982191443E-2</v>
      </c>
      <c r="G4" s="93">
        <v>6.752772256731987E-2</v>
      </c>
      <c r="H4" s="93">
        <f t="shared" ref="H4:H59" si="4">B4-C4-D4-G4</f>
        <v>1.9348770499250628E-2</v>
      </c>
      <c r="I4" s="87"/>
      <c r="J4" s="84">
        <f t="shared" ref="J4:J18" si="5">C4/$B4</f>
        <v>0.21156224852899411</v>
      </c>
      <c r="K4" s="84">
        <f t="shared" ref="K4:K18" si="6">E4/$B4</f>
        <v>0</v>
      </c>
      <c r="L4" s="84">
        <f t="shared" ref="L4:L18" si="7">F4/$B4</f>
        <v>0.10963876677326077</v>
      </c>
      <c r="M4" s="84">
        <f t="shared" ref="M4:M18" si="8">G4/$B4</f>
        <v>0.5276197035546063</v>
      </c>
      <c r="N4" s="84">
        <f t="shared" ref="N4:N18" si="9">H4/$B4</f>
        <v>0.15117928114313881</v>
      </c>
      <c r="O4" s="84">
        <f t="shared" si="2"/>
        <v>0.10963876677326077</v>
      </c>
      <c r="P4" s="1"/>
      <c r="Q4" s="97">
        <f>B4-DataF2!C56</f>
        <v>0</v>
      </c>
      <c r="R4" s="97">
        <f t="shared" ref="R4:R59" si="10">B4-C4-E4-F4-G4-H4</f>
        <v>0</v>
      </c>
      <c r="S4" s="98">
        <f t="shared" si="3"/>
        <v>1</v>
      </c>
      <c r="T4" s="1"/>
      <c r="U4" s="1"/>
    </row>
    <row r="5" spans="1:21">
      <c r="A5" s="86">
        <v>1964</v>
      </c>
      <c r="B5" s="92">
        <v>0.12939763069152832</v>
      </c>
      <c r="C5" s="93">
        <v>2.7197692339541391E-2</v>
      </c>
      <c r="D5" s="93">
        <f t="shared" si="0"/>
        <v>1.4547282364219427E-2</v>
      </c>
      <c r="E5" s="87">
        <v>0</v>
      </c>
      <c r="F5" s="87">
        <v>1.4547282364219427E-2</v>
      </c>
      <c r="G5" s="93">
        <v>6.9115526974201202E-2</v>
      </c>
      <c r="H5" s="93">
        <f t="shared" si="4"/>
        <v>1.85371290135663E-2</v>
      </c>
      <c r="I5" s="87"/>
      <c r="J5" s="84">
        <f t="shared" si="5"/>
        <v>0.21018694232800994</v>
      </c>
      <c r="K5" s="84">
        <f t="shared" si="6"/>
        <v>0</v>
      </c>
      <c r="L5" s="84">
        <f t="shared" si="7"/>
        <v>0.11242309682546482</v>
      </c>
      <c r="M5" s="84">
        <f t="shared" si="8"/>
        <v>0.53413286321266629</v>
      </c>
      <c r="N5" s="84">
        <f t="shared" si="9"/>
        <v>0.14325709763385899</v>
      </c>
      <c r="O5" s="84">
        <f t="shared" si="2"/>
        <v>0.11242309682546482</v>
      </c>
      <c r="P5" s="1"/>
      <c r="Q5" s="97">
        <f>B5-DataF2!C57</f>
        <v>0</v>
      </c>
      <c r="R5" s="97">
        <f t="shared" si="10"/>
        <v>0</v>
      </c>
      <c r="S5" s="98">
        <f t="shared" si="3"/>
        <v>1</v>
      </c>
      <c r="T5" s="1"/>
      <c r="U5" s="1"/>
    </row>
    <row r="6" spans="1:21">
      <c r="A6" s="86">
        <v>1965</v>
      </c>
      <c r="B6" s="92">
        <v>0.12879593670368195</v>
      </c>
      <c r="C6" s="93">
        <v>2.7351749646389648E-2</v>
      </c>
      <c r="D6" s="93">
        <f t="shared" si="0"/>
        <v>1.3610866270028055E-2</v>
      </c>
      <c r="E6" s="87">
        <v>0</v>
      </c>
      <c r="F6" s="87">
        <v>1.3610866270028055E-2</v>
      </c>
      <c r="G6" s="93">
        <v>6.9859813898801804E-2</v>
      </c>
      <c r="H6" s="93">
        <f t="shared" si="4"/>
        <v>1.7973506888462443E-2</v>
      </c>
      <c r="I6" s="87"/>
      <c r="J6" s="84">
        <f t="shared" si="5"/>
        <v>0.21236500425721686</v>
      </c>
      <c r="K6" s="84">
        <f t="shared" si="6"/>
        <v>0</v>
      </c>
      <c r="L6" s="84">
        <f t="shared" si="7"/>
        <v>0.10567776141371822</v>
      </c>
      <c r="M6" s="84">
        <f t="shared" si="8"/>
        <v>0.54240697095535539</v>
      </c>
      <c r="N6" s="84">
        <f t="shared" si="9"/>
        <v>0.13955026337370957</v>
      </c>
      <c r="O6" s="84">
        <f t="shared" si="2"/>
        <v>0.10567776141371822</v>
      </c>
      <c r="P6" s="1"/>
      <c r="Q6" s="97">
        <f>B6-DataF2!C58</f>
        <v>0</v>
      </c>
      <c r="R6" s="97">
        <f t="shared" si="10"/>
        <v>0</v>
      </c>
      <c r="S6" s="98">
        <f t="shared" si="3"/>
        <v>1</v>
      </c>
      <c r="T6" s="1"/>
      <c r="U6" s="1"/>
    </row>
    <row r="7" spans="1:21">
      <c r="A7" s="86">
        <v>1966</v>
      </c>
      <c r="B7" s="92">
        <v>0.12819424271583557</v>
      </c>
      <c r="C7" s="93">
        <v>2.7505374629981816E-2</v>
      </c>
      <c r="D7" s="93">
        <f t="shared" si="0"/>
        <v>1.270566665334627E-2</v>
      </c>
      <c r="E7" s="87">
        <v>3.1216477509588003E-5</v>
      </c>
      <c r="F7" s="87">
        <v>1.2674450175836682E-2</v>
      </c>
      <c r="G7" s="93">
        <v>7.0572881959378719E-2</v>
      </c>
      <c r="H7" s="93">
        <f t="shared" si="4"/>
        <v>1.7410319473128766E-2</v>
      </c>
      <c r="I7" s="87"/>
      <c r="J7" s="84">
        <f t="shared" si="5"/>
        <v>0.21456013973226687</v>
      </c>
      <c r="K7" s="84">
        <f t="shared" si="6"/>
        <v>2.4350920016575671E-4</v>
      </c>
      <c r="L7" s="84">
        <f t="shared" si="7"/>
        <v>9.8869106032567822E-2</v>
      </c>
      <c r="M7" s="84">
        <f t="shared" si="8"/>
        <v>0.55051522177806034</v>
      </c>
      <c r="N7" s="84">
        <f t="shared" si="9"/>
        <v>0.13581202325693917</v>
      </c>
      <c r="O7" s="84">
        <f t="shared" si="2"/>
        <v>9.9112615232733584E-2</v>
      </c>
      <c r="P7" s="1"/>
      <c r="Q7" s="97">
        <f>B7-DataF2!C59</f>
        <v>0</v>
      </c>
      <c r="R7" s="97">
        <f t="shared" si="10"/>
        <v>0</v>
      </c>
      <c r="S7" s="98">
        <f t="shared" si="3"/>
        <v>1</v>
      </c>
      <c r="T7" s="1"/>
      <c r="U7" s="1"/>
    </row>
    <row r="8" spans="1:21">
      <c r="A8" s="86">
        <v>1967</v>
      </c>
      <c r="B8" s="92">
        <v>0.12431029230356216</v>
      </c>
      <c r="C8" s="93">
        <v>2.7814404646051116E-2</v>
      </c>
      <c r="D8" s="93">
        <f t="shared" si="0"/>
        <v>1.2762487918735133E-2</v>
      </c>
      <c r="E8" s="87">
        <v>2.6513875127420761E-5</v>
      </c>
      <c r="F8" s="87">
        <v>1.2735974043607712E-2</v>
      </c>
      <c r="G8" s="93">
        <v>6.5296378452330828E-2</v>
      </c>
      <c r="H8" s="93">
        <f t="shared" si="4"/>
        <v>1.8437021286445088E-2</v>
      </c>
      <c r="I8" s="87"/>
      <c r="J8" s="84">
        <f t="shared" si="5"/>
        <v>0.22374981291274851</v>
      </c>
      <c r="K8" s="84">
        <f t="shared" si="6"/>
        <v>2.1328785119959848E-4</v>
      </c>
      <c r="L8" s="84">
        <f t="shared" si="7"/>
        <v>0.10245309384766652</v>
      </c>
      <c r="M8" s="84">
        <f t="shared" si="8"/>
        <v>0.52526928577143839</v>
      </c>
      <c r="N8" s="84">
        <f t="shared" si="9"/>
        <v>0.148314519616947</v>
      </c>
      <c r="O8" s="84">
        <f t="shared" si="2"/>
        <v>0.10266638169886612</v>
      </c>
      <c r="P8" s="1"/>
      <c r="Q8" s="97">
        <f>B8-DataF2!C60</f>
        <v>0</v>
      </c>
      <c r="R8" s="97">
        <f t="shared" si="10"/>
        <v>0</v>
      </c>
      <c r="S8" s="98">
        <f t="shared" si="3"/>
        <v>1</v>
      </c>
      <c r="T8" s="1"/>
      <c r="U8" s="1"/>
    </row>
    <row r="9" spans="1:21">
      <c r="A9" s="86">
        <v>1968</v>
      </c>
      <c r="B9" s="92">
        <v>0.12180415168404579</v>
      </c>
      <c r="C9" s="93">
        <v>2.8257412213861244E-2</v>
      </c>
      <c r="D9" s="93">
        <f t="shared" si="0"/>
        <v>1.2691687433289189E-2</v>
      </c>
      <c r="E9" s="87">
        <v>1.95430930943985E-4</v>
      </c>
      <c r="F9" s="87">
        <v>1.2496256502345204E-2</v>
      </c>
      <c r="G9" s="93">
        <v>6.1368306167423725E-2</v>
      </c>
      <c r="H9" s="93">
        <f t="shared" si="4"/>
        <v>1.9486745869471633E-2</v>
      </c>
      <c r="I9" s="87"/>
      <c r="J9" s="84">
        <f t="shared" si="5"/>
        <v>0.23199055059436427</v>
      </c>
      <c r="K9" s="84">
        <f t="shared" si="6"/>
        <v>1.6044685525245773E-3</v>
      </c>
      <c r="L9" s="84">
        <f t="shared" si="7"/>
        <v>0.10259302601408779</v>
      </c>
      <c r="M9" s="84">
        <f t="shared" si="8"/>
        <v>0.50382770471248151</v>
      </c>
      <c r="N9" s="84">
        <f t="shared" si="9"/>
        <v>0.15998425012654191</v>
      </c>
      <c r="O9" s="84">
        <f t="shared" si="2"/>
        <v>0.10419749456661236</v>
      </c>
      <c r="P9" s="1"/>
      <c r="Q9" s="97">
        <f>B9-DataF2!C61</f>
        <v>0</v>
      </c>
      <c r="R9" s="97">
        <f t="shared" si="10"/>
        <v>0</v>
      </c>
      <c r="S9" s="98">
        <f t="shared" si="3"/>
        <v>1</v>
      </c>
      <c r="T9" s="1"/>
      <c r="U9" s="1"/>
    </row>
    <row r="10" spans="1:21">
      <c r="A10" s="86">
        <v>1969</v>
      </c>
      <c r="B10" s="92">
        <v>0.11377002205699682</v>
      </c>
      <c r="C10" s="93">
        <v>2.8507951004030474E-2</v>
      </c>
      <c r="D10" s="93">
        <f t="shared" si="0"/>
        <v>1.2398274935549125E-2</v>
      </c>
      <c r="E10" s="87">
        <v>5.606872437056154E-4</v>
      </c>
      <c r="F10" s="87">
        <v>1.183758769184351E-2</v>
      </c>
      <c r="G10" s="93">
        <v>5.3756116190925241E-2</v>
      </c>
      <c r="H10" s="93">
        <f t="shared" si="4"/>
        <v>1.9107679926491983E-2</v>
      </c>
      <c r="I10" s="87"/>
      <c r="J10" s="84">
        <f t="shared" si="5"/>
        <v>0.25057524371181433</v>
      </c>
      <c r="K10" s="84">
        <f t="shared" si="6"/>
        <v>4.9282511646584785E-3</v>
      </c>
      <c r="L10" s="84">
        <f t="shared" si="7"/>
        <v>0.10404839058493881</v>
      </c>
      <c r="M10" s="84">
        <f t="shared" si="8"/>
        <v>0.47249807303363578</v>
      </c>
      <c r="N10" s="84">
        <f t="shared" si="9"/>
        <v>0.16795004150495255</v>
      </c>
      <c r="O10" s="84">
        <f t="shared" si="2"/>
        <v>0.1089766417495973</v>
      </c>
      <c r="P10" s="1"/>
      <c r="Q10" s="97">
        <f>B10-DataF2!C62</f>
        <v>0</v>
      </c>
      <c r="R10" s="97">
        <f t="shared" si="10"/>
        <v>0</v>
      </c>
      <c r="S10" s="98">
        <f t="shared" si="3"/>
        <v>0.99999999999999989</v>
      </c>
      <c r="T10" s="1"/>
      <c r="U10" s="1"/>
    </row>
    <row r="11" spans="1:21">
      <c r="A11" s="86">
        <v>1970</v>
      </c>
      <c r="B11" s="92">
        <v>0.10811400576494634</v>
      </c>
      <c r="C11" s="93">
        <v>2.9329974505571954E-2</v>
      </c>
      <c r="D11" s="93">
        <f t="shared" si="0"/>
        <v>1.2443099898518994E-2</v>
      </c>
      <c r="E11" s="87">
        <v>7.5733292032964528E-4</v>
      </c>
      <c r="F11" s="87">
        <v>1.1685766978189349E-2</v>
      </c>
      <c r="G11" s="93">
        <v>4.5921061420813203E-2</v>
      </c>
      <c r="H11" s="93">
        <f t="shared" si="4"/>
        <v>2.041986994004219E-2</v>
      </c>
      <c r="I11" s="87"/>
      <c r="J11" s="84">
        <f t="shared" si="5"/>
        <v>0.27128746454311448</v>
      </c>
      <c r="K11" s="84">
        <f t="shared" si="6"/>
        <v>7.0049473698734627E-3</v>
      </c>
      <c r="L11" s="84">
        <f t="shared" si="7"/>
        <v>0.10808744801848985</v>
      </c>
      <c r="M11" s="84">
        <f t="shared" si="8"/>
        <v>0.42474664680033647</v>
      </c>
      <c r="N11" s="84">
        <f t="shared" si="9"/>
        <v>0.18887349326818575</v>
      </c>
      <c r="O11" s="84">
        <f t="shared" si="2"/>
        <v>0.11509239538836331</v>
      </c>
      <c r="P11" s="1"/>
      <c r="Q11" s="97">
        <f>B11-DataF2!C63</f>
        <v>0</v>
      </c>
      <c r="R11" s="97">
        <f t="shared" si="10"/>
        <v>0</v>
      </c>
      <c r="S11" s="98">
        <f t="shared" si="3"/>
        <v>1</v>
      </c>
      <c r="T11" s="1"/>
      <c r="U11" s="1"/>
    </row>
    <row r="12" spans="1:21">
      <c r="A12" s="86">
        <v>1971</v>
      </c>
      <c r="B12" s="92">
        <v>0.10861077945446596</v>
      </c>
      <c r="C12" s="93">
        <v>2.9582510923148675E-2</v>
      </c>
      <c r="D12" s="93">
        <f t="shared" si="0"/>
        <v>1.2575844986713491E-2</v>
      </c>
      <c r="E12" s="87">
        <v>7.627588784089312E-4</v>
      </c>
      <c r="F12" s="87">
        <v>1.181308610830456E-2</v>
      </c>
      <c r="G12" s="93">
        <v>4.4557285029441118E-2</v>
      </c>
      <c r="H12" s="93">
        <f t="shared" si="4"/>
        <v>2.1895138515162671E-2</v>
      </c>
      <c r="I12" s="87"/>
      <c r="J12" s="84">
        <f t="shared" si="5"/>
        <v>0.27237177627982001</v>
      </c>
      <c r="K12" s="84">
        <f t="shared" si="6"/>
        <v>7.0228653384143205E-3</v>
      </c>
      <c r="L12" s="84">
        <f t="shared" si="7"/>
        <v>0.10876531931397367</v>
      </c>
      <c r="M12" s="84">
        <f t="shared" si="8"/>
        <v>0.41024735531081735</v>
      </c>
      <c r="N12" s="84">
        <f t="shared" si="9"/>
        <v>0.20159268375697462</v>
      </c>
      <c r="O12" s="84">
        <f t="shared" si="2"/>
        <v>0.11578818465238799</v>
      </c>
      <c r="P12" s="1"/>
      <c r="Q12" s="97">
        <f>B12-DataF2!C64</f>
        <v>0</v>
      </c>
      <c r="R12" s="97">
        <f t="shared" si="10"/>
        <v>0</v>
      </c>
      <c r="S12" s="98">
        <f t="shared" si="3"/>
        <v>1</v>
      </c>
      <c r="T12" s="1"/>
      <c r="U12" s="1"/>
    </row>
    <row r="13" spans="1:21">
      <c r="A13" s="86">
        <v>1972</v>
      </c>
      <c r="B13" s="92">
        <v>0.10845667692774441</v>
      </c>
      <c r="C13" s="93">
        <v>3.0018193600611198E-2</v>
      </c>
      <c r="D13" s="93">
        <f t="shared" si="0"/>
        <v>1.2291612380067818E-2</v>
      </c>
      <c r="E13" s="87">
        <v>7.5376201129984111E-4</v>
      </c>
      <c r="F13" s="87">
        <v>1.1537850368767977E-2</v>
      </c>
      <c r="G13" s="93">
        <v>4.5503318076953292E-2</v>
      </c>
      <c r="H13" s="93">
        <f t="shared" si="4"/>
        <v>2.0643552870112103E-2</v>
      </c>
      <c r="I13" s="87"/>
      <c r="J13" s="84">
        <f t="shared" si="5"/>
        <v>0.27677589292736493</v>
      </c>
      <c r="K13" s="84">
        <f t="shared" si="6"/>
        <v>6.9498903401033528E-3</v>
      </c>
      <c r="L13" s="84">
        <f t="shared" si="7"/>
        <v>0.10638211215391265</v>
      </c>
      <c r="M13" s="84">
        <f t="shared" si="8"/>
        <v>0.41955294377374608</v>
      </c>
      <c r="N13" s="84">
        <f t="shared" si="9"/>
        <v>0.19033916080487301</v>
      </c>
      <c r="O13" s="84">
        <f t="shared" si="2"/>
        <v>0.11333200249401601</v>
      </c>
      <c r="P13" s="1"/>
      <c r="Q13" s="97">
        <f>B13-DataF2!C65</f>
        <v>0</v>
      </c>
      <c r="R13" s="97">
        <f t="shared" si="10"/>
        <v>0</v>
      </c>
      <c r="S13" s="98">
        <f t="shared" si="3"/>
        <v>1</v>
      </c>
      <c r="T13" s="1"/>
      <c r="U13" s="1"/>
    </row>
    <row r="14" spans="1:21">
      <c r="A14" s="86">
        <v>1973</v>
      </c>
      <c r="B14" s="92">
        <v>0.10661583908586181</v>
      </c>
      <c r="C14" s="93">
        <v>3.1360887415917915E-2</v>
      </c>
      <c r="D14" s="93">
        <f t="shared" si="0"/>
        <v>1.1538063525222242E-2</v>
      </c>
      <c r="E14" s="87">
        <v>8.0522708594799042E-4</v>
      </c>
      <c r="F14" s="87">
        <v>1.0732836439274251E-2</v>
      </c>
      <c r="G14" s="93">
        <v>4.2636730009689927E-2</v>
      </c>
      <c r="H14" s="93">
        <f t="shared" si="4"/>
        <v>2.1080158135031724E-2</v>
      </c>
      <c r="I14" s="87"/>
      <c r="J14" s="84">
        <f t="shared" si="5"/>
        <v>0.29414848379762593</v>
      </c>
      <c r="K14" s="84">
        <f t="shared" si="6"/>
        <v>7.5526028107278723E-3</v>
      </c>
      <c r="L14" s="84">
        <f t="shared" si="7"/>
        <v>0.10066831093108677</v>
      </c>
      <c r="M14" s="84">
        <f t="shared" si="8"/>
        <v>0.39990990433750601</v>
      </c>
      <c r="N14" s="84">
        <f t="shared" si="9"/>
        <v>0.19772069812305343</v>
      </c>
      <c r="O14" s="84">
        <f t="shared" si="2"/>
        <v>0.10822091374181465</v>
      </c>
      <c r="P14" s="1"/>
      <c r="Q14" s="97">
        <f>B14-DataF2!C66</f>
        <v>0</v>
      </c>
      <c r="R14" s="97">
        <f t="shared" si="10"/>
        <v>0</v>
      </c>
      <c r="S14" s="98">
        <f t="shared" si="3"/>
        <v>1</v>
      </c>
      <c r="T14" s="1"/>
      <c r="U14" s="1"/>
    </row>
    <row r="15" spans="1:21">
      <c r="A15" s="86">
        <v>1974</v>
      </c>
      <c r="B15" s="92">
        <v>0.10374394932932773</v>
      </c>
      <c r="C15" s="93">
        <v>3.2806176187290426E-2</v>
      </c>
      <c r="D15" s="93">
        <f t="shared" si="0"/>
        <v>1.1333614602335729E-2</v>
      </c>
      <c r="E15" s="87">
        <v>8.899493986973539E-4</v>
      </c>
      <c r="F15" s="87">
        <v>1.0443665203638375E-2</v>
      </c>
      <c r="G15" s="93">
        <v>3.7379413843154907E-2</v>
      </c>
      <c r="H15" s="93">
        <f t="shared" si="4"/>
        <v>2.2224744696546672E-2</v>
      </c>
      <c r="I15" s="87"/>
      <c r="J15" s="84">
        <f t="shared" si="5"/>
        <v>0.31622254983902309</v>
      </c>
      <c r="K15" s="84">
        <f t="shared" si="6"/>
        <v>8.5783258151496938E-3</v>
      </c>
      <c r="L15" s="84">
        <f t="shared" si="7"/>
        <v>0.10066770420013323</v>
      </c>
      <c r="M15" s="84">
        <f t="shared" si="8"/>
        <v>0.36030451977971878</v>
      </c>
      <c r="N15" s="84">
        <f t="shared" si="9"/>
        <v>0.21422690036597519</v>
      </c>
      <c r="O15" s="84">
        <f t="shared" si="2"/>
        <v>0.10924603001528292</v>
      </c>
      <c r="P15" s="1"/>
      <c r="Q15" s="97">
        <f>B15-DataF2!C67</f>
        <v>0</v>
      </c>
      <c r="R15" s="97">
        <f t="shared" si="10"/>
        <v>0</v>
      </c>
      <c r="S15" s="98">
        <f t="shared" si="3"/>
        <v>1</v>
      </c>
      <c r="T15" s="1"/>
      <c r="U15" s="1"/>
    </row>
    <row r="16" spans="1:21">
      <c r="A16" s="86">
        <v>1975</v>
      </c>
      <c r="B16" s="92">
        <v>0.1030382386832116</v>
      </c>
      <c r="C16" s="93">
        <v>3.2431157019526369E-2</v>
      </c>
      <c r="D16" s="93">
        <f t="shared" si="0"/>
        <v>1.1933058820432052E-2</v>
      </c>
      <c r="E16" s="87">
        <v>8.6588491103611887E-4</v>
      </c>
      <c r="F16" s="87">
        <v>1.1067173909395933E-2</v>
      </c>
      <c r="G16" s="93">
        <v>3.5397417261265218E-2</v>
      </c>
      <c r="H16" s="93">
        <f t="shared" si="4"/>
        <v>2.3276605581987964E-2</v>
      </c>
      <c r="I16" s="87"/>
      <c r="J16" s="84">
        <f t="shared" si="5"/>
        <v>0.31474875186128831</v>
      </c>
      <c r="K16" s="84">
        <f t="shared" si="6"/>
        <v>8.4035298167145465E-3</v>
      </c>
      <c r="L16" s="84">
        <f t="shared" si="7"/>
        <v>0.10740841507803402</v>
      </c>
      <c r="M16" s="84">
        <f t="shared" si="8"/>
        <v>0.34353670747511184</v>
      </c>
      <c r="N16" s="84">
        <f t="shared" si="9"/>
        <v>0.22590259576885127</v>
      </c>
      <c r="O16" s="84">
        <f t="shared" si="2"/>
        <v>0.11581194489474857</v>
      </c>
      <c r="P16" s="1"/>
      <c r="Q16" s="97">
        <f>B16-DataF2!C68</f>
        <v>0</v>
      </c>
      <c r="R16" s="97">
        <f t="shared" si="10"/>
        <v>0</v>
      </c>
      <c r="S16" s="98">
        <f t="shared" si="3"/>
        <v>1</v>
      </c>
      <c r="T16" s="1"/>
      <c r="U16" s="1"/>
    </row>
    <row r="17" spans="1:21">
      <c r="A17" s="86">
        <v>1976</v>
      </c>
      <c r="B17" s="92">
        <v>0.10303337554108793</v>
      </c>
      <c r="C17" s="93">
        <v>3.1755300862004898E-2</v>
      </c>
      <c r="D17" s="93">
        <f t="shared" si="0"/>
        <v>1.2136698380345479E-2</v>
      </c>
      <c r="E17" s="87">
        <v>7.8443464008159935E-4</v>
      </c>
      <c r="F17" s="87">
        <v>1.1352263740263879E-2</v>
      </c>
      <c r="G17" s="93">
        <v>3.697057708632201E-2</v>
      </c>
      <c r="H17" s="93">
        <f t="shared" si="4"/>
        <v>2.2170799212415548E-2</v>
      </c>
      <c r="I17" s="87"/>
      <c r="J17" s="84">
        <f t="shared" si="5"/>
        <v>0.30820402316472134</v>
      </c>
      <c r="K17" s="84">
        <f t="shared" si="6"/>
        <v>7.6134032876442092E-3</v>
      </c>
      <c r="L17" s="84">
        <f t="shared" si="7"/>
        <v>0.11018045056416494</v>
      </c>
      <c r="M17" s="84">
        <f t="shared" si="8"/>
        <v>0.35882137115442542</v>
      </c>
      <c r="N17" s="84">
        <f t="shared" si="9"/>
        <v>0.21518075182904414</v>
      </c>
      <c r="O17" s="84">
        <f t="shared" si="2"/>
        <v>0.11779385385180914</v>
      </c>
      <c r="P17" s="1"/>
      <c r="Q17" s="97">
        <f>B17-DataF2!C69</f>
        <v>0</v>
      </c>
      <c r="R17" s="97">
        <f t="shared" si="10"/>
        <v>0</v>
      </c>
      <c r="S17" s="98">
        <f t="shared" si="3"/>
        <v>1</v>
      </c>
      <c r="T17" s="1"/>
      <c r="U17" s="1"/>
    </row>
    <row r="18" spans="1:21">
      <c r="A18" s="86">
        <v>1977</v>
      </c>
      <c r="B18" s="92">
        <v>0.10375467794629856</v>
      </c>
      <c r="C18" s="93">
        <v>3.2237165959781947E-2</v>
      </c>
      <c r="D18" s="93">
        <f t="shared" si="0"/>
        <v>1.200314296875149E-2</v>
      </c>
      <c r="E18" s="87">
        <v>7.3683727532625198E-4</v>
      </c>
      <c r="F18" s="87">
        <v>1.1266305693425238E-2</v>
      </c>
      <c r="G18" s="93">
        <v>3.7686627474613488E-2</v>
      </c>
      <c r="H18" s="93">
        <f t="shared" si="4"/>
        <v>2.1827741543151633E-2</v>
      </c>
      <c r="I18" s="87"/>
      <c r="J18" s="84">
        <f t="shared" si="5"/>
        <v>0.31070566260604932</v>
      </c>
      <c r="K18" s="84">
        <f t="shared" si="6"/>
        <v>7.1017258200890459E-3</v>
      </c>
      <c r="L18" s="84">
        <f t="shared" si="7"/>
        <v>0.10858600225482327</v>
      </c>
      <c r="M18" s="84">
        <f t="shared" si="8"/>
        <v>0.36322822469864313</v>
      </c>
      <c r="N18" s="84">
        <f t="shared" si="9"/>
        <v>0.21037838462039518</v>
      </c>
      <c r="O18" s="84">
        <f t="shared" si="2"/>
        <v>0.11568772807491233</v>
      </c>
      <c r="P18" s="1"/>
      <c r="Q18" s="97">
        <f>B18-DataF2!C70</f>
        <v>0</v>
      </c>
      <c r="R18" s="97">
        <f t="shared" si="10"/>
        <v>0</v>
      </c>
      <c r="S18" s="98">
        <f t="shared" si="3"/>
        <v>0.99999999999999989</v>
      </c>
      <c r="T18" s="1"/>
      <c r="U18" s="1"/>
    </row>
    <row r="19" spans="1:21">
      <c r="A19" s="86">
        <v>1978</v>
      </c>
      <c r="B19" s="92">
        <v>0.10412353862696122</v>
      </c>
      <c r="C19" s="93">
        <v>3.3408638425345291E-2</v>
      </c>
      <c r="D19" s="93">
        <f t="shared" si="0"/>
        <v>1.2089536699932069E-2</v>
      </c>
      <c r="E19" s="87">
        <v>7.0508179487660527E-4</v>
      </c>
      <c r="F19" s="87">
        <v>1.1384454905055463E-2</v>
      </c>
      <c r="G19" s="93">
        <v>3.6851156270131469E-2</v>
      </c>
      <c r="H19" s="93">
        <f t="shared" si="4"/>
        <v>2.1774207231552392E-2</v>
      </c>
      <c r="I19" s="87"/>
      <c r="J19" s="84">
        <f t="shared" ref="J19:J52" si="11">C19/$B19</f>
        <v>0.32085577253609232</v>
      </c>
      <c r="K19" s="84">
        <f t="shared" ref="K19:K52" si="12">E19/$B19</f>
        <v>6.7715888662089226E-3</v>
      </c>
      <c r="L19" s="84">
        <f t="shared" ref="L19:L52" si="13">F19/$B19</f>
        <v>0.1093360353977408</v>
      </c>
      <c r="M19" s="84">
        <f t="shared" ref="M19:M52" si="14">G19/$B19</f>
        <v>0.3539176324208157</v>
      </c>
      <c r="N19" s="84">
        <f t="shared" ref="N19:N52" si="15">H19/$B19</f>
        <v>0.20911897077914224</v>
      </c>
      <c r="O19" s="84">
        <f t="shared" si="2"/>
        <v>0.11610762426394972</v>
      </c>
      <c r="P19" s="1"/>
      <c r="Q19" s="97">
        <f>B19-DataF2!C71</f>
        <v>0</v>
      </c>
      <c r="R19" s="97">
        <f t="shared" si="10"/>
        <v>0</v>
      </c>
      <c r="S19" s="98">
        <f t="shared" si="3"/>
        <v>0.99999999999999989</v>
      </c>
      <c r="T19" s="1"/>
      <c r="U19" s="1"/>
    </row>
    <row r="20" spans="1:21">
      <c r="A20" s="86">
        <v>1979</v>
      </c>
      <c r="B20" s="92">
        <v>0.10768252611160278</v>
      </c>
      <c r="C20" s="93">
        <v>3.4492470556870103E-2</v>
      </c>
      <c r="D20" s="93">
        <f t="shared" si="0"/>
        <v>1.2657814950216562E-2</v>
      </c>
      <c r="E20" s="87">
        <v>6.7911791848018765E-4</v>
      </c>
      <c r="F20" s="87">
        <v>1.1978697031736374E-2</v>
      </c>
      <c r="G20" s="93">
        <v>3.6760857794433832E-2</v>
      </c>
      <c r="H20" s="93">
        <f t="shared" si="4"/>
        <v>2.3771382810082287E-2</v>
      </c>
      <c r="I20" s="87"/>
      <c r="J20" s="84">
        <f t="shared" si="11"/>
        <v>0.32031632059896059</v>
      </c>
      <c r="K20" s="84">
        <f t="shared" si="12"/>
        <v>6.306667785415305E-3</v>
      </c>
      <c r="L20" s="84">
        <f t="shared" si="13"/>
        <v>0.11124086204405703</v>
      </c>
      <c r="M20" s="84">
        <f t="shared" si="14"/>
        <v>0.34138182973470244</v>
      </c>
      <c r="N20" s="84">
        <f t="shared" si="15"/>
        <v>0.22075431983686461</v>
      </c>
      <c r="O20" s="84">
        <f t="shared" si="2"/>
        <v>0.11754752982947234</v>
      </c>
      <c r="P20" s="1"/>
      <c r="Q20" s="97">
        <f>B20-DataF2!C72</f>
        <v>0</v>
      </c>
      <c r="R20" s="97">
        <f t="shared" si="10"/>
        <v>0</v>
      </c>
      <c r="S20" s="98">
        <f t="shared" si="3"/>
        <v>1</v>
      </c>
      <c r="T20" s="1"/>
      <c r="U20" s="1"/>
    </row>
    <row r="21" spans="1:21">
      <c r="A21" s="86">
        <v>1980</v>
      </c>
      <c r="B21" s="92">
        <v>0.10348955541849136</v>
      </c>
      <c r="C21" s="93">
        <v>3.5665276227518916E-2</v>
      </c>
      <c r="D21" s="93">
        <f t="shared" si="0"/>
        <v>1.1484887101687491E-2</v>
      </c>
      <c r="E21" s="87">
        <v>5.1977776456624269E-4</v>
      </c>
      <c r="F21" s="87">
        <v>1.0965109337121248E-2</v>
      </c>
      <c r="G21" s="93">
        <v>3.0549070797860622E-2</v>
      </c>
      <c r="H21" s="93">
        <f t="shared" si="4"/>
        <v>2.5790321291424334E-2</v>
      </c>
      <c r="I21" s="87"/>
      <c r="J21" s="84">
        <f t="shared" si="11"/>
        <v>0.34462681845810977</v>
      </c>
      <c r="K21" s="84">
        <f t="shared" si="12"/>
        <v>5.0225142282654886E-3</v>
      </c>
      <c r="L21" s="84">
        <f t="shared" si="13"/>
        <v>0.1059537775844191</v>
      </c>
      <c r="M21" s="84">
        <f t="shared" si="14"/>
        <v>0.29518989307013838</v>
      </c>
      <c r="N21" s="84">
        <f t="shared" si="15"/>
        <v>0.24920699665906726</v>
      </c>
      <c r="O21" s="84">
        <f t="shared" si="2"/>
        <v>0.11097629181268459</v>
      </c>
      <c r="P21" s="1"/>
      <c r="Q21" s="97">
        <f>B21-DataF2!C73</f>
        <v>0</v>
      </c>
      <c r="R21" s="97">
        <f t="shared" si="10"/>
        <v>0</v>
      </c>
      <c r="S21" s="98">
        <f t="shared" si="3"/>
        <v>1</v>
      </c>
      <c r="T21" s="1"/>
      <c r="U21" s="1"/>
    </row>
    <row r="22" spans="1:21">
      <c r="A22" s="86">
        <v>1981</v>
      </c>
      <c r="B22" s="92">
        <v>0.10568525642156601</v>
      </c>
      <c r="C22" s="93">
        <v>3.4934237948618829E-2</v>
      </c>
      <c r="D22" s="93">
        <f t="shared" si="0"/>
        <v>1.1023065773770213E-2</v>
      </c>
      <c r="E22" s="87">
        <v>4.8469542525708675E-4</v>
      </c>
      <c r="F22" s="87">
        <v>1.0538370348513126E-2</v>
      </c>
      <c r="G22" s="93">
        <v>2.9957725666463375E-2</v>
      </c>
      <c r="H22" s="93">
        <f t="shared" si="4"/>
        <v>2.9770227032713592E-2</v>
      </c>
      <c r="I22" s="87"/>
      <c r="J22" s="84">
        <f t="shared" si="11"/>
        <v>0.33054977705944411</v>
      </c>
      <c r="K22" s="84">
        <f t="shared" si="12"/>
        <v>4.5862161068493217E-3</v>
      </c>
      <c r="L22" s="84">
        <f t="shared" si="13"/>
        <v>9.9714668869958653E-2</v>
      </c>
      <c r="M22" s="84">
        <f t="shared" si="14"/>
        <v>0.28346173043253586</v>
      </c>
      <c r="N22" s="84">
        <f t="shared" si="15"/>
        <v>0.28168760753121203</v>
      </c>
      <c r="O22" s="84">
        <f t="shared" si="2"/>
        <v>0.10430088497680798</v>
      </c>
      <c r="P22" s="1"/>
      <c r="Q22" s="97">
        <f>B22-DataF2!C74</f>
        <v>0</v>
      </c>
      <c r="R22" s="97">
        <f t="shared" si="10"/>
        <v>0</v>
      </c>
      <c r="S22" s="98">
        <f t="shared" si="3"/>
        <v>1</v>
      </c>
      <c r="T22" s="1"/>
      <c r="U22" s="1"/>
    </row>
    <row r="23" spans="1:21">
      <c r="A23" s="86">
        <v>1982</v>
      </c>
      <c r="B23" s="92">
        <v>0.10874622315168381</v>
      </c>
      <c r="C23" s="93">
        <v>3.7244614621158689E-2</v>
      </c>
      <c r="D23" s="93">
        <f t="shared" si="0"/>
        <v>8.7720802985131741E-3</v>
      </c>
      <c r="E23" s="87">
        <v>6.7162979394197464E-4</v>
      </c>
      <c r="F23" s="87">
        <v>8.1004505045711994E-3</v>
      </c>
      <c r="G23" s="93">
        <v>2.8062529861927032E-2</v>
      </c>
      <c r="H23" s="93">
        <f t="shared" si="4"/>
        <v>3.4666998370084912E-2</v>
      </c>
      <c r="I23" s="87"/>
      <c r="J23" s="84">
        <f t="shared" si="11"/>
        <v>0.34249110950003603</v>
      </c>
      <c r="K23" s="84">
        <f t="shared" si="12"/>
        <v>6.1761206456352712E-3</v>
      </c>
      <c r="L23" s="84">
        <f t="shared" si="13"/>
        <v>7.4489488184544581E-2</v>
      </c>
      <c r="M23" s="84">
        <f t="shared" si="14"/>
        <v>0.25805521376852081</v>
      </c>
      <c r="N23" s="84">
        <f t="shared" si="15"/>
        <v>0.31878806790126335</v>
      </c>
      <c r="O23" s="84">
        <f t="shared" si="2"/>
        <v>8.0665608830179855E-2</v>
      </c>
      <c r="P23" s="1"/>
      <c r="Q23" s="97">
        <f>B23-DataF2!C75</f>
        <v>0</v>
      </c>
      <c r="R23" s="97">
        <f t="shared" si="10"/>
        <v>0</v>
      </c>
      <c r="S23" s="98">
        <f t="shared" si="3"/>
        <v>1</v>
      </c>
      <c r="T23" s="1"/>
      <c r="U23" s="1"/>
    </row>
    <row r="24" spans="1:21">
      <c r="A24" s="86">
        <v>1983</v>
      </c>
      <c r="B24" s="92">
        <v>0.1127307116985321</v>
      </c>
      <c r="C24" s="93">
        <v>3.9519906160421669E-2</v>
      </c>
      <c r="D24" s="93">
        <f t="shared" si="0"/>
        <v>9.550764225423336E-3</v>
      </c>
      <c r="E24" s="87">
        <v>1.262051984667778E-3</v>
      </c>
      <c r="F24" s="87">
        <v>8.288712240755558E-3</v>
      </c>
      <c r="G24" s="93">
        <v>2.9197384603321552E-2</v>
      </c>
      <c r="H24" s="93">
        <f t="shared" si="4"/>
        <v>3.4462656709365547E-2</v>
      </c>
      <c r="I24" s="87"/>
      <c r="J24" s="84">
        <f t="shared" si="11"/>
        <v>0.35056911790024892</v>
      </c>
      <c r="K24" s="84">
        <f t="shared" si="12"/>
        <v>1.1195280910164E-2</v>
      </c>
      <c r="L24" s="84">
        <f t="shared" si="13"/>
        <v>7.3526655832010401E-2</v>
      </c>
      <c r="M24" s="84">
        <f t="shared" si="14"/>
        <v>0.25900115561589004</v>
      </c>
      <c r="N24" s="84">
        <f t="shared" si="15"/>
        <v>0.30570778974168666</v>
      </c>
      <c r="O24" s="84">
        <f t="shared" si="2"/>
        <v>8.4721936742174389E-2</v>
      </c>
      <c r="P24" s="1"/>
      <c r="Q24" s="97">
        <f>B24-DataF2!C76</f>
        <v>0</v>
      </c>
      <c r="R24" s="97">
        <f t="shared" si="10"/>
        <v>0</v>
      </c>
      <c r="S24" s="98">
        <f t="shared" si="3"/>
        <v>1</v>
      </c>
      <c r="T24" s="1"/>
      <c r="U24" s="1"/>
    </row>
    <row r="25" spans="1:21">
      <c r="A25" s="86">
        <v>1984</v>
      </c>
      <c r="B25" s="92">
        <v>0.11906880140304565</v>
      </c>
      <c r="C25" s="93">
        <v>4.1285278857685626E-2</v>
      </c>
      <c r="D25" s="93">
        <f t="shared" si="0"/>
        <v>1.0843057185411453E-2</v>
      </c>
      <c r="E25" s="87">
        <v>2.0157622639089823E-3</v>
      </c>
      <c r="F25" s="87">
        <v>8.827294921502471E-3</v>
      </c>
      <c r="G25" s="93">
        <v>2.8703830670565367E-2</v>
      </c>
      <c r="H25" s="93">
        <f t="shared" si="4"/>
        <v>3.8236634689383209E-2</v>
      </c>
      <c r="I25" s="87"/>
      <c r="J25" s="84">
        <f t="shared" si="11"/>
        <v>0.34673464728964337</v>
      </c>
      <c r="K25" s="84">
        <f t="shared" si="12"/>
        <v>1.6929390740112221E-2</v>
      </c>
      <c r="L25" s="84">
        <f t="shared" si="13"/>
        <v>7.413608617443157E-2</v>
      </c>
      <c r="M25" s="84">
        <f t="shared" si="14"/>
        <v>0.24106928374464306</v>
      </c>
      <c r="N25" s="84">
        <f t="shared" si="15"/>
        <v>0.32113059205116978</v>
      </c>
      <c r="O25" s="84">
        <f t="shared" si="2"/>
        <v>9.1065476914543794E-2</v>
      </c>
      <c r="P25" s="1"/>
      <c r="Q25" s="97">
        <f>B25-DataF2!C77</f>
        <v>0</v>
      </c>
      <c r="R25" s="97">
        <f t="shared" si="10"/>
        <v>0</v>
      </c>
      <c r="S25" s="98">
        <f t="shared" si="3"/>
        <v>1</v>
      </c>
      <c r="T25" s="1"/>
      <c r="U25" s="1"/>
    </row>
    <row r="26" spans="1:21">
      <c r="A26" s="86">
        <v>1985</v>
      </c>
      <c r="B26" s="92">
        <v>0.12084019184112549</v>
      </c>
      <c r="C26" s="93">
        <v>4.1955007589422166E-2</v>
      </c>
      <c r="D26" s="93">
        <f t="shared" si="0"/>
        <v>1.0965852765366435E-2</v>
      </c>
      <c r="E26" s="87">
        <v>2.159931231290102E-3</v>
      </c>
      <c r="F26" s="87">
        <v>8.805921534076333E-3</v>
      </c>
      <c r="G26" s="93">
        <v>2.6680933311581612E-2</v>
      </c>
      <c r="H26" s="93">
        <f t="shared" si="4"/>
        <v>4.1238398174755275E-2</v>
      </c>
      <c r="I26" s="87"/>
      <c r="J26" s="84">
        <f t="shared" si="11"/>
        <v>0.34719414915016411</v>
      </c>
      <c r="K26" s="84">
        <f t="shared" si="12"/>
        <v>1.7874278403412908E-2</v>
      </c>
      <c r="L26" s="84">
        <f t="shared" si="13"/>
        <v>7.2872455760860669E-2</v>
      </c>
      <c r="M26" s="84">
        <f t="shared" si="14"/>
        <v>0.2207951916086027</v>
      </c>
      <c r="N26" s="84">
        <f t="shared" si="15"/>
        <v>0.34126392507695963</v>
      </c>
      <c r="O26" s="84">
        <f t="shared" si="2"/>
        <v>9.0746734164273576E-2</v>
      </c>
      <c r="P26" s="1"/>
      <c r="Q26" s="97">
        <f>B26-DataF2!C78</f>
        <v>0</v>
      </c>
      <c r="R26" s="97">
        <f t="shared" si="10"/>
        <v>0</v>
      </c>
      <c r="S26" s="98">
        <f t="shared" si="3"/>
        <v>1</v>
      </c>
      <c r="T26" s="1"/>
      <c r="U26" s="1"/>
    </row>
    <row r="27" spans="1:21">
      <c r="A27" s="86">
        <v>1986</v>
      </c>
      <c r="B27" s="92">
        <v>0.11707542091608047</v>
      </c>
      <c r="C27" s="93">
        <v>4.3659976683557034E-2</v>
      </c>
      <c r="D27" s="93">
        <f t="shared" si="0"/>
        <v>9.6146778669208288E-3</v>
      </c>
      <c r="E27" s="87">
        <v>2.3489773739129305E-3</v>
      </c>
      <c r="F27" s="87">
        <v>7.2657004930078983E-3</v>
      </c>
      <c r="G27" s="93">
        <v>2.2496848367154598E-2</v>
      </c>
      <c r="H27" s="93">
        <f t="shared" si="4"/>
        <v>4.1303917998448014E-2</v>
      </c>
      <c r="I27" s="87"/>
      <c r="J27" s="84">
        <f t="shared" si="11"/>
        <v>0.37292179982724516</v>
      </c>
      <c r="K27" s="84">
        <f t="shared" si="12"/>
        <v>2.006379610282738E-2</v>
      </c>
      <c r="L27" s="84">
        <f t="shared" si="13"/>
        <v>6.2059998897769877E-2</v>
      </c>
      <c r="M27" s="84">
        <f t="shared" si="14"/>
        <v>0.19215688648499768</v>
      </c>
      <c r="N27" s="84">
        <f t="shared" si="15"/>
        <v>0.35279751868715992</v>
      </c>
      <c r="O27" s="84">
        <f t="shared" si="2"/>
        <v>8.2123795000597258E-2</v>
      </c>
      <c r="P27" s="1"/>
      <c r="Q27" s="97">
        <f>B27-DataF2!C79</f>
        <v>0</v>
      </c>
      <c r="R27" s="97">
        <f t="shared" si="10"/>
        <v>0</v>
      </c>
      <c r="S27" s="98">
        <f t="shared" si="3"/>
        <v>1</v>
      </c>
      <c r="T27" s="1"/>
      <c r="U27" s="1"/>
    </row>
    <row r="28" spans="1:21">
      <c r="A28" s="86">
        <v>1987</v>
      </c>
      <c r="B28" s="92">
        <v>0.1284012496471405</v>
      </c>
      <c r="C28" s="93">
        <v>5.0009199767373502E-2</v>
      </c>
      <c r="D28" s="93">
        <f t="shared" si="0"/>
        <v>1.234830217435956E-2</v>
      </c>
      <c r="E28" s="87">
        <v>3.9438465610146523E-3</v>
      </c>
      <c r="F28" s="87">
        <v>8.4044556133449078E-3</v>
      </c>
      <c r="G28" s="93">
        <v>2.2139764856547117E-2</v>
      </c>
      <c r="H28" s="93">
        <f t="shared" si="4"/>
        <v>4.3903982848860323E-2</v>
      </c>
      <c r="I28" s="87"/>
      <c r="J28" s="84">
        <f t="shared" si="11"/>
        <v>0.38947595841009175</v>
      </c>
      <c r="K28" s="84">
        <f t="shared" si="12"/>
        <v>3.071501696325182E-2</v>
      </c>
      <c r="L28" s="84">
        <f t="shared" si="13"/>
        <v>6.5454624752026902E-2</v>
      </c>
      <c r="M28" s="84">
        <f t="shared" si="14"/>
        <v>0.17242639707471236</v>
      </c>
      <c r="N28" s="84">
        <f t="shared" si="15"/>
        <v>0.3419280027999172</v>
      </c>
      <c r="O28" s="84">
        <f t="shared" si="2"/>
        <v>9.6169641715278711E-2</v>
      </c>
      <c r="P28" s="1"/>
      <c r="Q28" s="97">
        <f>B28-DataF2!C80</f>
        <v>0</v>
      </c>
      <c r="R28" s="97">
        <f t="shared" si="10"/>
        <v>0</v>
      </c>
      <c r="S28" s="98">
        <f t="shared" si="3"/>
        <v>1</v>
      </c>
      <c r="T28" s="1"/>
      <c r="U28" s="1"/>
    </row>
    <row r="29" spans="1:21">
      <c r="A29" s="86">
        <v>1988</v>
      </c>
      <c r="B29" s="92">
        <v>0.14625449478626251</v>
      </c>
      <c r="C29" s="93">
        <v>5.8811049442738295E-2</v>
      </c>
      <c r="D29" s="93">
        <f t="shared" si="0"/>
        <v>1.706305705010891E-2</v>
      </c>
      <c r="E29" s="87">
        <v>6.2246168963611126E-3</v>
      </c>
      <c r="F29" s="87">
        <v>1.0838440153747797E-2</v>
      </c>
      <c r="G29" s="93">
        <v>2.4222761392593384E-2</v>
      </c>
      <c r="H29" s="93">
        <f t="shared" si="4"/>
        <v>4.6157626900821924E-2</v>
      </c>
      <c r="I29" s="87"/>
      <c r="J29" s="84">
        <f t="shared" si="11"/>
        <v>0.40211447537858741</v>
      </c>
      <c r="K29" s="84">
        <f t="shared" si="12"/>
        <v>4.2560175025443271E-2</v>
      </c>
      <c r="L29" s="84">
        <f t="shared" si="13"/>
        <v>7.4106714939511292E-2</v>
      </c>
      <c r="M29" s="84">
        <f t="shared" si="14"/>
        <v>0.16562062880865797</v>
      </c>
      <c r="N29" s="84">
        <f t="shared" si="15"/>
        <v>0.31559800584780007</v>
      </c>
      <c r="O29" s="84">
        <f t="shared" si="2"/>
        <v>0.11666688996495457</v>
      </c>
      <c r="P29" s="1"/>
      <c r="Q29" s="97">
        <f>B29-DataF2!C81</f>
        <v>0</v>
      </c>
      <c r="R29" s="97">
        <f t="shared" si="10"/>
        <v>0</v>
      </c>
      <c r="S29" s="98">
        <f t="shared" si="3"/>
        <v>1</v>
      </c>
      <c r="T29" s="1"/>
      <c r="U29" s="1"/>
    </row>
    <row r="30" spans="1:21">
      <c r="A30" s="86">
        <v>1989</v>
      </c>
      <c r="B30" s="92">
        <v>0.14189626276493073</v>
      </c>
      <c r="C30" s="93">
        <v>5.3875796496868134E-2</v>
      </c>
      <c r="D30" s="93">
        <f t="shared" si="0"/>
        <v>1.6073253471404314E-2</v>
      </c>
      <c r="E30" s="87">
        <v>6.2542790547013283E-3</v>
      </c>
      <c r="F30" s="87">
        <v>9.8189744167029858E-3</v>
      </c>
      <c r="G30" s="93">
        <v>2.4456648621708155E-2</v>
      </c>
      <c r="H30" s="93">
        <f t="shared" si="4"/>
        <v>4.7490564174950123E-2</v>
      </c>
      <c r="I30" s="87"/>
      <c r="J30" s="84">
        <f t="shared" si="11"/>
        <v>0.3796843937047184</v>
      </c>
      <c r="K30" s="84">
        <f t="shared" si="12"/>
        <v>4.4076418454109256E-2</v>
      </c>
      <c r="L30" s="84">
        <f t="shared" si="13"/>
        <v>6.9198259526886699E-2</v>
      </c>
      <c r="M30" s="84">
        <f t="shared" si="14"/>
        <v>0.17235583337542665</v>
      </c>
      <c r="N30" s="84">
        <f t="shared" si="15"/>
        <v>0.33468509493885901</v>
      </c>
      <c r="O30" s="84">
        <f t="shared" si="2"/>
        <v>0.11327467798099596</v>
      </c>
      <c r="P30" s="1"/>
      <c r="Q30" s="97">
        <f>B30-DataF2!C82</f>
        <v>0</v>
      </c>
      <c r="R30" s="97">
        <f t="shared" si="10"/>
        <v>0</v>
      </c>
      <c r="S30" s="98">
        <f t="shared" si="3"/>
        <v>1</v>
      </c>
      <c r="T30" s="1"/>
      <c r="U30" s="1"/>
    </row>
    <row r="31" spans="1:21">
      <c r="A31" s="86">
        <v>1990</v>
      </c>
      <c r="B31" s="92">
        <v>0.14236916601657867</v>
      </c>
      <c r="C31" s="93">
        <v>5.7632769923657179E-2</v>
      </c>
      <c r="D31" s="93">
        <f t="shared" si="0"/>
        <v>1.5666859690099955E-2</v>
      </c>
      <c r="E31" s="87">
        <v>6.1647556722164154E-3</v>
      </c>
      <c r="F31" s="87">
        <v>9.5021040178835392E-3</v>
      </c>
      <c r="G31" s="93">
        <v>2.2268574219197035E-2</v>
      </c>
      <c r="H31" s="93">
        <f t="shared" si="4"/>
        <v>4.6800962183624506E-2</v>
      </c>
      <c r="I31" s="87"/>
      <c r="J31" s="84">
        <f t="shared" si="11"/>
        <v>0.40481216218507543</v>
      </c>
      <c r="K31" s="84">
        <f t="shared" si="12"/>
        <v>4.3301199583472581E-2</v>
      </c>
      <c r="L31" s="84">
        <f t="shared" si="13"/>
        <v>6.6742710403859734E-2</v>
      </c>
      <c r="M31" s="84">
        <f t="shared" si="14"/>
        <v>0.15641430544450821</v>
      </c>
      <c r="N31" s="84">
        <f t="shared" si="15"/>
        <v>0.32872962238308401</v>
      </c>
      <c r="O31" s="84">
        <f t="shared" si="2"/>
        <v>0.11004390998733232</v>
      </c>
      <c r="P31" s="1"/>
      <c r="Q31" s="97">
        <f>B31-DataF2!C83</f>
        <v>0</v>
      </c>
      <c r="R31" s="97">
        <f t="shared" si="10"/>
        <v>0</v>
      </c>
      <c r="S31" s="98">
        <f t="shared" si="3"/>
        <v>0.99999999999999989</v>
      </c>
      <c r="T31" s="1"/>
      <c r="U31" s="1"/>
    </row>
    <row r="32" spans="1:21">
      <c r="A32" s="86">
        <v>1991</v>
      </c>
      <c r="B32" s="92">
        <v>0.13528211414813995</v>
      </c>
      <c r="C32" s="93">
        <v>5.3823663736693561E-2</v>
      </c>
      <c r="D32" s="93">
        <f t="shared" si="0"/>
        <v>1.4685605419799685E-2</v>
      </c>
      <c r="E32" s="87">
        <v>5.6076347827911377E-3</v>
      </c>
      <c r="F32" s="87">
        <v>9.0779706370085478E-3</v>
      </c>
      <c r="G32" s="93">
        <v>2.2453029174357653E-2</v>
      </c>
      <c r="H32" s="93">
        <f t="shared" si="4"/>
        <v>4.4319815817289054E-2</v>
      </c>
      <c r="I32" s="87"/>
      <c r="J32" s="84">
        <f t="shared" si="11"/>
        <v>0.39786237874545816</v>
      </c>
      <c r="K32" s="84">
        <f t="shared" si="12"/>
        <v>4.1451412983171801E-2</v>
      </c>
      <c r="L32" s="84">
        <f t="shared" si="13"/>
        <v>6.7103997406987331E-2</v>
      </c>
      <c r="M32" s="84">
        <f t="shared" si="14"/>
        <v>0.16597189743627588</v>
      </c>
      <c r="N32" s="84">
        <f t="shared" si="15"/>
        <v>0.32761031342810681</v>
      </c>
      <c r="O32" s="84">
        <f t="shared" si="2"/>
        <v>0.10855541039015913</v>
      </c>
      <c r="P32" s="1"/>
      <c r="Q32" s="97">
        <f>B32-DataF2!C84</f>
        <v>0</v>
      </c>
      <c r="R32" s="97">
        <f t="shared" si="10"/>
        <v>0</v>
      </c>
      <c r="S32" s="98">
        <f t="shared" si="3"/>
        <v>1</v>
      </c>
      <c r="T32" s="1"/>
      <c r="U32" s="1"/>
    </row>
    <row r="33" spans="1:21">
      <c r="A33" s="86">
        <v>1992</v>
      </c>
      <c r="B33" s="92">
        <v>0.14468857645988464</v>
      </c>
      <c r="C33" s="93">
        <v>6.1025733826681972E-2</v>
      </c>
      <c r="D33" s="93">
        <f t="shared" si="0"/>
        <v>1.7650335561484098E-2</v>
      </c>
      <c r="E33" s="87">
        <v>6.0912142507731915E-3</v>
      </c>
      <c r="F33" s="87">
        <v>1.1559121310710907E-2</v>
      </c>
      <c r="G33" s="93">
        <v>2.3603205569088459E-2</v>
      </c>
      <c r="H33" s="93">
        <f t="shared" si="4"/>
        <v>4.2409301502630115E-2</v>
      </c>
      <c r="I33" s="87"/>
      <c r="J33" s="84">
        <f t="shared" si="11"/>
        <v>0.42177299217261666</v>
      </c>
      <c r="K33" s="84">
        <f t="shared" si="12"/>
        <v>4.2098791762333769E-2</v>
      </c>
      <c r="L33" s="84">
        <f t="shared" si="13"/>
        <v>7.9889660908480278E-2</v>
      </c>
      <c r="M33" s="84">
        <f t="shared" si="14"/>
        <v>0.16313109263074768</v>
      </c>
      <c r="N33" s="84">
        <f t="shared" si="15"/>
        <v>0.29310746252582159</v>
      </c>
      <c r="O33" s="84">
        <f t="shared" si="2"/>
        <v>0.12198845267081405</v>
      </c>
      <c r="P33" s="1"/>
      <c r="Q33" s="97">
        <f>B33-DataF2!C85</f>
        <v>0</v>
      </c>
      <c r="R33" s="97">
        <f t="shared" si="10"/>
        <v>0</v>
      </c>
      <c r="S33" s="98">
        <f t="shared" si="3"/>
        <v>1</v>
      </c>
      <c r="T33" s="1"/>
      <c r="U33" s="1"/>
    </row>
    <row r="34" spans="1:21">
      <c r="A34" s="86">
        <v>1993</v>
      </c>
      <c r="B34" s="92">
        <v>0.13960157334804535</v>
      </c>
      <c r="C34" s="93">
        <v>5.6691254372708499E-2</v>
      </c>
      <c r="D34" s="93">
        <f t="shared" si="0"/>
        <v>1.8258354626595974E-2</v>
      </c>
      <c r="E34" s="87">
        <v>6.5206913277506828E-3</v>
      </c>
      <c r="F34" s="87">
        <v>1.1737663298845291E-2</v>
      </c>
      <c r="G34" s="93">
        <v>2.3799032438546419E-2</v>
      </c>
      <c r="H34" s="93">
        <f t="shared" si="4"/>
        <v>4.0852931910194457E-2</v>
      </c>
      <c r="I34" s="87"/>
      <c r="J34" s="84">
        <f t="shared" si="11"/>
        <v>0.40609323385897406</v>
      </c>
      <c r="K34" s="84">
        <f t="shared" si="12"/>
        <v>4.6709296832161983E-2</v>
      </c>
      <c r="L34" s="84">
        <f t="shared" si="13"/>
        <v>8.4079735044115367E-2</v>
      </c>
      <c r="M34" s="84">
        <f t="shared" si="14"/>
        <v>0.17047825370285946</v>
      </c>
      <c r="N34" s="84">
        <f t="shared" si="15"/>
        <v>0.29263948056188915</v>
      </c>
      <c r="O34" s="84">
        <f t="shared" si="2"/>
        <v>0.13078903187627736</v>
      </c>
      <c r="P34" s="1"/>
      <c r="Q34" s="97">
        <f>B34-DataF2!C86</f>
        <v>0</v>
      </c>
      <c r="R34" s="97">
        <f t="shared" si="10"/>
        <v>0</v>
      </c>
      <c r="S34" s="98">
        <f t="shared" si="3"/>
        <v>1</v>
      </c>
      <c r="T34" s="1"/>
      <c r="U34" s="1"/>
    </row>
    <row r="35" spans="1:21">
      <c r="A35" s="86">
        <v>1994</v>
      </c>
      <c r="B35" s="92">
        <v>0.13806027173995972</v>
      </c>
      <c r="C35" s="93">
        <v>5.497867870144546E-2</v>
      </c>
      <c r="D35" s="93">
        <f t="shared" ref="D35:D59" si="16">E35+F35</f>
        <v>1.8486890010535717E-2</v>
      </c>
      <c r="E35" s="87">
        <v>8.578963577747345E-3</v>
      </c>
      <c r="F35" s="87">
        <v>9.907926432788372E-3</v>
      </c>
      <c r="G35" s="93">
        <v>2.5229504331946373E-2</v>
      </c>
      <c r="H35" s="93">
        <f t="shared" si="4"/>
        <v>3.9365198696032166E-2</v>
      </c>
      <c r="I35" s="87"/>
      <c r="J35" s="84">
        <f t="shared" si="11"/>
        <v>0.39822229819306237</v>
      </c>
      <c r="K35" s="84">
        <f t="shared" si="12"/>
        <v>6.2139263306000558E-2</v>
      </c>
      <c r="L35" s="84">
        <f t="shared" si="13"/>
        <v>7.1765224766833877E-2</v>
      </c>
      <c r="M35" s="84">
        <f t="shared" si="14"/>
        <v>0.18274268197491914</v>
      </c>
      <c r="N35" s="84">
        <f t="shared" si="15"/>
        <v>0.28513053175918407</v>
      </c>
      <c r="O35" s="84">
        <f t="shared" ref="O35:O59" si="17">D35/$B35</f>
        <v>0.13390448807283445</v>
      </c>
      <c r="P35" s="1"/>
      <c r="Q35" s="97">
        <f>B35-DataF2!C87</f>
        <v>0</v>
      </c>
      <c r="R35" s="97">
        <f t="shared" si="10"/>
        <v>0</v>
      </c>
      <c r="S35" s="98">
        <f t="shared" ref="S35:S59" si="18">J35+K35+L35+M35+N35</f>
        <v>1</v>
      </c>
      <c r="T35" s="1"/>
      <c r="U35" s="1"/>
    </row>
    <row r="36" spans="1:21">
      <c r="A36" s="86">
        <v>1995</v>
      </c>
      <c r="B36" s="92">
        <v>0.14332926273345947</v>
      </c>
      <c r="C36" s="93">
        <v>5.7666119653731585E-2</v>
      </c>
      <c r="D36" s="93">
        <f t="shared" si="16"/>
        <v>1.9884556066244841E-2</v>
      </c>
      <c r="E36" s="87">
        <v>9.4497334212064743E-3</v>
      </c>
      <c r="F36" s="87">
        <v>1.0434822645038366E-2</v>
      </c>
      <c r="G36" s="93">
        <v>2.6182649191468954E-2</v>
      </c>
      <c r="H36" s="93">
        <f t="shared" si="4"/>
        <v>3.9595937822014093E-2</v>
      </c>
      <c r="I36" s="87"/>
      <c r="J36" s="84">
        <f t="shared" si="11"/>
        <v>0.40233319110117582</v>
      </c>
      <c r="K36" s="84">
        <f t="shared" si="12"/>
        <v>6.5930245094329112E-2</v>
      </c>
      <c r="L36" s="84">
        <f t="shared" si="13"/>
        <v>7.2803155796896529E-2</v>
      </c>
      <c r="M36" s="84">
        <f t="shared" si="14"/>
        <v>0.18267483340201923</v>
      </c>
      <c r="N36" s="84">
        <f t="shared" si="15"/>
        <v>0.27625857460557934</v>
      </c>
      <c r="O36" s="84">
        <f t="shared" si="17"/>
        <v>0.13873340089122566</v>
      </c>
      <c r="P36" s="1"/>
      <c r="Q36" s="97">
        <f>B36-DataF2!C88</f>
        <v>0</v>
      </c>
      <c r="R36" s="97">
        <f t="shared" si="10"/>
        <v>0</v>
      </c>
      <c r="S36" s="98">
        <f t="shared" si="18"/>
        <v>1</v>
      </c>
      <c r="T36" s="1"/>
      <c r="U36" s="1"/>
    </row>
    <row r="37" spans="1:21">
      <c r="A37" s="86">
        <v>1996</v>
      </c>
      <c r="B37" s="92">
        <v>0.15070828795433044</v>
      </c>
      <c r="C37" s="93">
        <v>6.0054588248021901E-2</v>
      </c>
      <c r="D37" s="93">
        <f t="shared" si="16"/>
        <v>2.3682649713009596E-2</v>
      </c>
      <c r="E37" s="87">
        <v>1.0945789515972137E-2</v>
      </c>
      <c r="F37" s="87">
        <v>1.2736860197037458E-2</v>
      </c>
      <c r="G37" s="93">
        <v>2.8049973305314779E-2</v>
      </c>
      <c r="H37" s="93">
        <f t="shared" si="4"/>
        <v>3.8921076687984169E-2</v>
      </c>
      <c r="I37" s="87"/>
      <c r="J37" s="84">
        <f t="shared" si="11"/>
        <v>0.39848232013769813</v>
      </c>
      <c r="K37" s="84">
        <f t="shared" si="12"/>
        <v>7.2628981886444566E-2</v>
      </c>
      <c r="L37" s="84">
        <f t="shared" si="13"/>
        <v>8.4513336127188601E-2</v>
      </c>
      <c r="M37" s="84">
        <f t="shared" si="14"/>
        <v>0.1861209737437588</v>
      </c>
      <c r="N37" s="84">
        <f t="shared" si="15"/>
        <v>0.25825438810490986</v>
      </c>
      <c r="O37" s="84">
        <f t="shared" si="17"/>
        <v>0.15714231801363318</v>
      </c>
      <c r="P37" s="1"/>
      <c r="Q37" s="97">
        <f>B37-DataF2!C89</f>
        <v>0</v>
      </c>
      <c r="R37" s="97">
        <f t="shared" si="10"/>
        <v>0</v>
      </c>
      <c r="S37" s="98">
        <f t="shared" si="18"/>
        <v>1</v>
      </c>
      <c r="T37" s="1"/>
      <c r="U37" s="1"/>
    </row>
    <row r="38" spans="1:21">
      <c r="A38" s="86">
        <v>1997</v>
      </c>
      <c r="B38" s="92">
        <v>0.15793299674987793</v>
      </c>
      <c r="C38" s="93">
        <v>6.3396127778105438E-2</v>
      </c>
      <c r="D38" s="93">
        <f t="shared" si="16"/>
        <v>2.6469276752322912E-2</v>
      </c>
      <c r="E38" s="87">
        <v>1.1834855191409588E-2</v>
      </c>
      <c r="F38" s="87">
        <v>1.4634421560913324E-2</v>
      </c>
      <c r="G38" s="93">
        <v>2.8449306730180979E-2</v>
      </c>
      <c r="H38" s="93">
        <f t="shared" si="4"/>
        <v>3.9618285489268601E-2</v>
      </c>
      <c r="I38" s="87"/>
      <c r="J38" s="84">
        <f t="shared" si="11"/>
        <v>0.40141154212699026</v>
      </c>
      <c r="K38" s="84">
        <f t="shared" si="12"/>
        <v>7.4935924948937152E-2</v>
      </c>
      <c r="L38" s="84">
        <f t="shared" si="13"/>
        <v>9.2662216649318632E-2</v>
      </c>
      <c r="M38" s="84">
        <f t="shared" si="14"/>
        <v>0.18013529354626753</v>
      </c>
      <c r="N38" s="84">
        <f t="shared" si="15"/>
        <v>0.25085502272848642</v>
      </c>
      <c r="O38" s="84">
        <f t="shared" si="17"/>
        <v>0.16759814159825578</v>
      </c>
      <c r="P38" s="1"/>
      <c r="Q38" s="97">
        <f>B38-DataF2!C90</f>
        <v>0</v>
      </c>
      <c r="R38" s="97">
        <f t="shared" si="10"/>
        <v>0</v>
      </c>
      <c r="S38" s="98">
        <f t="shared" si="18"/>
        <v>1</v>
      </c>
      <c r="T38" s="1"/>
      <c r="U38" s="1"/>
    </row>
    <row r="39" spans="1:21">
      <c r="A39" s="86">
        <v>1998</v>
      </c>
      <c r="B39" s="92">
        <v>0.16210399568080902</v>
      </c>
      <c r="C39" s="93">
        <v>6.6752196871675551E-2</v>
      </c>
      <c r="D39" s="93">
        <f t="shared" si="16"/>
        <v>3.0934048816561699E-2</v>
      </c>
      <c r="E39" s="87">
        <v>1.4264520257711411E-2</v>
      </c>
      <c r="F39" s="87">
        <v>1.6669528558850288E-2</v>
      </c>
      <c r="G39" s="93">
        <v>2.5110989343374968E-2</v>
      </c>
      <c r="H39" s="93">
        <f t="shared" si="4"/>
        <v>3.9306760649196804E-2</v>
      </c>
      <c r="I39" s="87"/>
      <c r="J39" s="84">
        <f t="shared" si="11"/>
        <v>0.41178625234577193</v>
      </c>
      <c r="K39" s="84">
        <f t="shared" si="12"/>
        <v>8.799610520273031E-2</v>
      </c>
      <c r="L39" s="84">
        <f t="shared" si="13"/>
        <v>0.10283231137419607</v>
      </c>
      <c r="M39" s="84">
        <f t="shared" si="14"/>
        <v>0.15490666493390934</v>
      </c>
      <c r="N39" s="84">
        <f t="shared" si="15"/>
        <v>0.24247866614339234</v>
      </c>
      <c r="O39" s="84">
        <f t="shared" si="17"/>
        <v>0.1908284165769264</v>
      </c>
      <c r="P39" s="1"/>
      <c r="Q39" s="97">
        <f>B39-DataF2!C91</f>
        <v>0</v>
      </c>
      <c r="R39" s="97">
        <f t="shared" si="10"/>
        <v>0</v>
      </c>
      <c r="S39" s="98">
        <f t="shared" si="18"/>
        <v>1</v>
      </c>
      <c r="T39" s="1"/>
      <c r="U39" s="1"/>
    </row>
    <row r="40" spans="1:21">
      <c r="A40" s="86">
        <v>1999</v>
      </c>
      <c r="B40" s="92">
        <v>0.16582681238651276</v>
      </c>
      <c r="C40" s="93">
        <v>7.1767382905818522E-2</v>
      </c>
      <c r="D40" s="93">
        <f t="shared" si="16"/>
        <v>3.2173767685890198E-2</v>
      </c>
      <c r="E40" s="87">
        <v>1.3707403093576431E-2</v>
      </c>
      <c r="F40" s="87">
        <v>1.8466364592313766E-2</v>
      </c>
      <c r="G40" s="93">
        <v>2.4095280561596155E-2</v>
      </c>
      <c r="H40" s="93">
        <f t="shared" si="4"/>
        <v>3.7790381233207881E-2</v>
      </c>
      <c r="I40" s="87"/>
      <c r="J40" s="84">
        <f t="shared" si="11"/>
        <v>0.43278515622999214</v>
      </c>
      <c r="K40" s="84">
        <f t="shared" si="12"/>
        <v>8.2660957515283573E-2</v>
      </c>
      <c r="L40" s="84">
        <f t="shared" si="13"/>
        <v>0.11135934127028843</v>
      </c>
      <c r="M40" s="84">
        <f t="shared" si="14"/>
        <v>0.14530388792274646</v>
      </c>
      <c r="N40" s="84">
        <f t="shared" si="15"/>
        <v>0.22789065706168937</v>
      </c>
      <c r="O40" s="84">
        <f t="shared" si="17"/>
        <v>0.194020298785572</v>
      </c>
      <c r="P40" s="1"/>
      <c r="Q40" s="97">
        <f>B40-DataF2!C92</f>
        <v>0</v>
      </c>
      <c r="R40" s="97">
        <f t="shared" si="10"/>
        <v>0</v>
      </c>
      <c r="S40" s="98">
        <f t="shared" si="18"/>
        <v>1</v>
      </c>
      <c r="T40" s="1"/>
      <c r="U40" s="1"/>
    </row>
    <row r="41" spans="1:21">
      <c r="A41" s="86">
        <v>2000</v>
      </c>
      <c r="B41" s="92">
        <v>0.17282900214195251</v>
      </c>
      <c r="C41" s="93">
        <v>7.8040385153144598E-2</v>
      </c>
      <c r="D41" s="93">
        <f t="shared" si="16"/>
        <v>3.4261972643435001E-2</v>
      </c>
      <c r="E41" s="87">
        <v>1.4395988546311855E-2</v>
      </c>
      <c r="F41" s="87">
        <v>1.9865984097123146E-2</v>
      </c>
      <c r="G41" s="93">
        <v>2.2007626481354237E-2</v>
      </c>
      <c r="H41" s="93">
        <f t="shared" si="4"/>
        <v>3.8519017864018679E-2</v>
      </c>
      <c r="I41" s="87"/>
      <c r="J41" s="84">
        <f t="shared" si="11"/>
        <v>0.45154681324287455</v>
      </c>
      <c r="K41" s="84">
        <f t="shared" si="12"/>
        <v>8.3296138772402092E-2</v>
      </c>
      <c r="L41" s="84">
        <f t="shared" si="13"/>
        <v>0.11494589363425409</v>
      </c>
      <c r="M41" s="84">
        <f t="shared" si="14"/>
        <v>0.12733757765538881</v>
      </c>
      <c r="N41" s="84">
        <f t="shared" si="15"/>
        <v>0.22287357669508046</v>
      </c>
      <c r="O41" s="84">
        <f t="shared" si="17"/>
        <v>0.19824203240665619</v>
      </c>
      <c r="P41" s="1"/>
      <c r="Q41" s="97">
        <f>B41-DataF2!C93</f>
        <v>0</v>
      </c>
      <c r="R41" s="97">
        <f t="shared" si="10"/>
        <v>0</v>
      </c>
      <c r="S41" s="98">
        <f t="shared" si="18"/>
        <v>1</v>
      </c>
      <c r="T41" s="1"/>
      <c r="U41" s="1"/>
    </row>
    <row r="42" spans="1:21">
      <c r="A42" s="86">
        <v>2001</v>
      </c>
      <c r="B42" s="92">
        <v>0.16502152383327484</v>
      </c>
      <c r="C42" s="93">
        <v>6.8990236846730113E-2</v>
      </c>
      <c r="D42" s="93">
        <f t="shared" si="16"/>
        <v>3.7577653303742409E-2</v>
      </c>
      <c r="E42" s="87">
        <v>1.3763541355729103E-2</v>
      </c>
      <c r="F42" s="87">
        <v>2.3814111948013306E-2</v>
      </c>
      <c r="G42" s="93">
        <v>2.0140299573540688E-2</v>
      </c>
      <c r="H42" s="93">
        <f t="shared" si="4"/>
        <v>3.8313334109261632E-2</v>
      </c>
      <c r="I42" s="87"/>
      <c r="J42" s="84">
        <f t="shared" si="11"/>
        <v>0.41806811162665414</v>
      </c>
      <c r="K42" s="84">
        <f t="shared" si="12"/>
        <v>8.3404522246653928E-2</v>
      </c>
      <c r="L42" s="84">
        <f t="shared" si="13"/>
        <v>0.14430912643900481</v>
      </c>
      <c r="M42" s="84">
        <f t="shared" si="14"/>
        <v>0.1220465010000084</v>
      </c>
      <c r="N42" s="84">
        <f t="shared" si="15"/>
        <v>0.23217173868767871</v>
      </c>
      <c r="O42" s="84">
        <f t="shared" si="17"/>
        <v>0.22771364868565874</v>
      </c>
      <c r="P42" s="1"/>
      <c r="Q42" s="97">
        <f>B42-DataF2!C94</f>
        <v>0</v>
      </c>
      <c r="R42" s="97">
        <f t="shared" si="10"/>
        <v>0</v>
      </c>
      <c r="S42" s="98">
        <f t="shared" si="18"/>
        <v>1</v>
      </c>
      <c r="T42" s="1"/>
      <c r="U42" s="1"/>
    </row>
    <row r="43" spans="1:21">
      <c r="A43" s="86">
        <v>2002</v>
      </c>
      <c r="B43" s="92">
        <v>0.15994501113891602</v>
      </c>
      <c r="C43" s="93">
        <v>6.2381154741160572E-2</v>
      </c>
      <c r="D43" s="93">
        <f t="shared" si="16"/>
        <v>3.8819050416350365E-2</v>
      </c>
      <c r="E43" s="87">
        <v>1.3477427884936333E-2</v>
      </c>
      <c r="F43" s="87">
        <v>2.5341622531414032E-2</v>
      </c>
      <c r="G43" s="93">
        <v>2.1989753935486078E-2</v>
      </c>
      <c r="H43" s="93">
        <f t="shared" si="4"/>
        <v>3.6755052045919001E-2</v>
      </c>
      <c r="I43" s="87"/>
      <c r="J43" s="84">
        <f t="shared" si="11"/>
        <v>0.39001625806872503</v>
      </c>
      <c r="K43" s="84">
        <f t="shared" si="12"/>
        <v>8.4262883780919354E-2</v>
      </c>
      <c r="L43" s="84">
        <f t="shared" si="13"/>
        <v>0.15843959340128611</v>
      </c>
      <c r="M43" s="84">
        <f t="shared" si="14"/>
        <v>0.13748321237970629</v>
      </c>
      <c r="N43" s="84">
        <f t="shared" si="15"/>
        <v>0.22979805236936318</v>
      </c>
      <c r="O43" s="84">
        <f t="shared" si="17"/>
        <v>0.24270247718220547</v>
      </c>
      <c r="P43" s="1"/>
      <c r="Q43" s="97">
        <f>B43-DataF2!C95</f>
        <v>0</v>
      </c>
      <c r="R43" s="97">
        <f t="shared" si="10"/>
        <v>0</v>
      </c>
      <c r="S43" s="98">
        <f t="shared" si="18"/>
        <v>1</v>
      </c>
      <c r="T43" s="1"/>
      <c r="U43" s="1"/>
    </row>
    <row r="44" spans="1:21">
      <c r="A44" s="86">
        <v>2003</v>
      </c>
      <c r="B44" s="92">
        <v>0.16194610297679901</v>
      </c>
      <c r="C44" s="93">
        <v>6.1365106084849685E-2</v>
      </c>
      <c r="D44" s="93">
        <f t="shared" si="16"/>
        <v>3.9821313694119453E-2</v>
      </c>
      <c r="E44" s="87">
        <v>1.3469069264829159E-2</v>
      </c>
      <c r="F44" s="87">
        <v>2.6352244429290295E-2</v>
      </c>
      <c r="G44" s="93">
        <v>2.4827446788549423E-2</v>
      </c>
      <c r="H44" s="93">
        <f t="shared" si="4"/>
        <v>3.5932236409280449E-2</v>
      </c>
      <c r="I44" s="87"/>
      <c r="J44" s="84">
        <f t="shared" si="11"/>
        <v>0.37892301794777411</v>
      </c>
      <c r="K44" s="84">
        <f t="shared" si="12"/>
        <v>8.3170073359275509E-2</v>
      </c>
      <c r="L44" s="84">
        <f t="shared" si="13"/>
        <v>0.16272231282444391</v>
      </c>
      <c r="M44" s="84">
        <f t="shared" si="14"/>
        <v>0.15330684920591323</v>
      </c>
      <c r="N44" s="84">
        <f t="shared" si="15"/>
        <v>0.22187774666259324</v>
      </c>
      <c r="O44" s="84">
        <f t="shared" si="17"/>
        <v>0.24589238618371942</v>
      </c>
      <c r="P44" s="1"/>
      <c r="Q44" s="97">
        <f>B44-DataF2!C96</f>
        <v>0</v>
      </c>
      <c r="R44" s="97">
        <f t="shared" si="10"/>
        <v>0</v>
      </c>
      <c r="S44" s="98">
        <f t="shared" si="18"/>
        <v>1</v>
      </c>
      <c r="T44" s="1"/>
      <c r="U44" s="1"/>
    </row>
    <row r="45" spans="1:21">
      <c r="A45" s="86">
        <v>2004</v>
      </c>
      <c r="B45" s="92">
        <v>0.16875973343849182</v>
      </c>
      <c r="C45" s="93">
        <v>6.5046395175158978E-2</v>
      </c>
      <c r="D45" s="93">
        <f t="shared" si="16"/>
        <v>4.1042326018214226E-2</v>
      </c>
      <c r="E45" s="87">
        <v>1.5001680701971054E-2</v>
      </c>
      <c r="F45" s="87">
        <v>2.6040645316243172E-2</v>
      </c>
      <c r="G45" s="93">
        <v>2.8231068048626184E-2</v>
      </c>
      <c r="H45" s="93">
        <f t="shared" si="4"/>
        <v>3.4439944196492434E-2</v>
      </c>
      <c r="I45" s="87"/>
      <c r="J45" s="84">
        <f t="shared" si="11"/>
        <v>0.38543788763962794</v>
      </c>
      <c r="K45" s="84">
        <f t="shared" si="12"/>
        <v>8.8893721246832522E-2</v>
      </c>
      <c r="L45" s="84">
        <f t="shared" si="13"/>
        <v>0.15430603489151787</v>
      </c>
      <c r="M45" s="84">
        <f t="shared" si="14"/>
        <v>0.16728556909528194</v>
      </c>
      <c r="N45" s="84">
        <f t="shared" si="15"/>
        <v>0.20407678712673971</v>
      </c>
      <c r="O45" s="84">
        <f t="shared" si="17"/>
        <v>0.24319975613835038</v>
      </c>
      <c r="P45" s="1"/>
      <c r="Q45" s="97">
        <f>B45-DataF2!C97</f>
        <v>0</v>
      </c>
      <c r="R45" s="97">
        <f t="shared" si="10"/>
        <v>0</v>
      </c>
      <c r="S45" s="98">
        <f t="shared" si="18"/>
        <v>1</v>
      </c>
      <c r="T45" s="1"/>
      <c r="U45" s="1"/>
    </row>
    <row r="46" spans="1:21">
      <c r="A46" s="86">
        <v>2005</v>
      </c>
      <c r="B46" s="92">
        <v>0.17718559503555298</v>
      </c>
      <c r="C46" s="93">
        <v>6.6562678664922714E-2</v>
      </c>
      <c r="D46" s="93">
        <f t="shared" si="16"/>
        <v>4.178201500326395E-2</v>
      </c>
      <c r="E46" s="87">
        <v>1.6855282709002495E-2</v>
      </c>
      <c r="F46" s="87">
        <v>2.4926732294261456E-2</v>
      </c>
      <c r="G46" s="93">
        <v>2.9860996641218662E-2</v>
      </c>
      <c r="H46" s="93">
        <f t="shared" si="4"/>
        <v>3.8979904726147652E-2</v>
      </c>
      <c r="I46" s="87"/>
      <c r="J46" s="84">
        <f t="shared" si="11"/>
        <v>0.37566642283514445</v>
      </c>
      <c r="K46" s="84">
        <f t="shared" si="12"/>
        <v>9.5127838725379554E-2</v>
      </c>
      <c r="L46" s="84">
        <f t="shared" si="13"/>
        <v>0.14068148310397247</v>
      </c>
      <c r="M46" s="84">
        <f t="shared" si="14"/>
        <v>0.16852948251931504</v>
      </c>
      <c r="N46" s="84">
        <f t="shared" si="15"/>
        <v>0.21999477281618848</v>
      </c>
      <c r="O46" s="84">
        <f t="shared" si="17"/>
        <v>0.23580932182935202</v>
      </c>
      <c r="P46" s="1"/>
      <c r="Q46" s="97">
        <f>B46-DataF2!C98</f>
        <v>0</v>
      </c>
      <c r="R46" s="97">
        <f t="shared" si="10"/>
        <v>0</v>
      </c>
      <c r="S46" s="98">
        <f t="shared" si="18"/>
        <v>1</v>
      </c>
      <c r="T46" s="1"/>
      <c r="U46" s="1"/>
    </row>
    <row r="47" spans="1:21">
      <c r="A47" s="86">
        <v>2006</v>
      </c>
      <c r="B47" s="92">
        <v>0.18323659896850586</v>
      </c>
      <c r="C47" s="93">
        <v>6.7402340238913894E-2</v>
      </c>
      <c r="D47" s="93">
        <f t="shared" si="16"/>
        <v>4.3728659860789776E-2</v>
      </c>
      <c r="E47" s="87">
        <v>1.8735621124505997E-2</v>
      </c>
      <c r="F47" s="87">
        <v>2.4993038736283779E-2</v>
      </c>
      <c r="G47" s="93">
        <v>3.2628742046654224E-2</v>
      </c>
      <c r="H47" s="93">
        <f t="shared" si="4"/>
        <v>3.9476856822147965E-2</v>
      </c>
      <c r="I47" s="87"/>
      <c r="J47" s="84">
        <f t="shared" si="11"/>
        <v>0.36784321810349035</v>
      </c>
      <c r="K47" s="84">
        <f t="shared" si="12"/>
        <v>0.10224824751154772</v>
      </c>
      <c r="L47" s="84">
        <f t="shared" si="13"/>
        <v>0.13639763495380913</v>
      </c>
      <c r="M47" s="84">
        <f t="shared" si="14"/>
        <v>0.17806891325385465</v>
      </c>
      <c r="N47" s="84">
        <f t="shared" si="15"/>
        <v>0.21544198617729815</v>
      </c>
      <c r="O47" s="84">
        <f t="shared" si="17"/>
        <v>0.23864588246535684</v>
      </c>
      <c r="P47" s="1"/>
      <c r="Q47" s="97">
        <f>B47-DataF2!C99</f>
        <v>0</v>
      </c>
      <c r="R47" s="97">
        <f t="shared" si="10"/>
        <v>0</v>
      </c>
      <c r="S47" s="98">
        <f t="shared" si="18"/>
        <v>1</v>
      </c>
      <c r="T47" s="1"/>
      <c r="U47" s="1"/>
    </row>
    <row r="48" spans="1:21">
      <c r="A48" s="86">
        <v>2007</v>
      </c>
      <c r="B48" s="92">
        <v>0.1844514012336731</v>
      </c>
      <c r="C48" s="93">
        <v>6.8930319976061583E-2</v>
      </c>
      <c r="D48" s="93">
        <f t="shared" si="16"/>
        <v>4.5172778889536858E-2</v>
      </c>
      <c r="E48" s="87">
        <v>1.9730761647224426E-2</v>
      </c>
      <c r="F48" s="87">
        <v>2.5442017242312431E-2</v>
      </c>
      <c r="G48" s="93">
        <v>3.0521918088197708E-2</v>
      </c>
      <c r="H48" s="93">
        <f t="shared" si="4"/>
        <v>3.9826384279876947E-2</v>
      </c>
      <c r="I48" s="87"/>
      <c r="J48" s="84">
        <f t="shared" si="11"/>
        <v>0.37370450706816205</v>
      </c>
      <c r="K48" s="84">
        <f t="shared" si="12"/>
        <v>0.10696997428731063</v>
      </c>
      <c r="L48" s="84">
        <f t="shared" si="13"/>
        <v>0.1379334451901566</v>
      </c>
      <c r="M48" s="84">
        <f t="shared" si="14"/>
        <v>0.16547403751913425</v>
      </c>
      <c r="N48" s="84">
        <f t="shared" si="15"/>
        <v>0.21591803593523648</v>
      </c>
      <c r="O48" s="84">
        <f t="shared" si="17"/>
        <v>0.24490341947746722</v>
      </c>
      <c r="P48" s="1"/>
      <c r="Q48" s="97">
        <f>B48-DataF2!C100</f>
        <v>0</v>
      </c>
      <c r="R48" s="97">
        <f t="shared" si="10"/>
        <v>0</v>
      </c>
      <c r="S48" s="98">
        <f t="shared" si="18"/>
        <v>1</v>
      </c>
      <c r="T48" s="1"/>
      <c r="U48" s="1"/>
    </row>
    <row r="49" spans="1:21">
      <c r="A49" s="86">
        <v>2008</v>
      </c>
      <c r="B49" s="92">
        <v>0.1804795116186142</v>
      </c>
      <c r="C49" s="93">
        <v>6.7132979282177985E-2</v>
      </c>
      <c r="D49" s="93">
        <f t="shared" si="16"/>
        <v>4.6531973406672478E-2</v>
      </c>
      <c r="E49" s="87">
        <v>1.9171044230461121E-2</v>
      </c>
      <c r="F49" s="87">
        <v>2.7360929176211357E-2</v>
      </c>
      <c r="G49" s="93">
        <v>2.6084540411829948E-2</v>
      </c>
      <c r="H49" s="93">
        <f t="shared" si="4"/>
        <v>4.0730018517933786E-2</v>
      </c>
      <c r="I49" s="87"/>
      <c r="J49" s="84">
        <f t="shared" si="11"/>
        <v>0.37197008502572909</v>
      </c>
      <c r="K49" s="84">
        <f t="shared" si="12"/>
        <v>0.10622282861100045</v>
      </c>
      <c r="L49" s="84">
        <f t="shared" si="13"/>
        <v>0.15160130327718274</v>
      </c>
      <c r="M49" s="84">
        <f t="shared" si="14"/>
        <v>0.14452909462073066</v>
      </c>
      <c r="N49" s="84">
        <f t="shared" si="15"/>
        <v>0.22567668846535707</v>
      </c>
      <c r="O49" s="84">
        <f t="shared" si="17"/>
        <v>0.25782413188818321</v>
      </c>
      <c r="P49" s="1"/>
      <c r="Q49" s="97">
        <f>B49-DataF2!C101</f>
        <v>0</v>
      </c>
      <c r="R49" s="97">
        <f t="shared" si="10"/>
        <v>0</v>
      </c>
      <c r="S49" s="98">
        <f t="shared" si="18"/>
        <v>1.0000000000000002</v>
      </c>
      <c r="T49" s="1"/>
      <c r="U49" s="1"/>
    </row>
    <row r="50" spans="1:21">
      <c r="A50" s="86">
        <v>2009</v>
      </c>
      <c r="B50" s="92">
        <v>0.16656053066253662</v>
      </c>
      <c r="C50" s="93">
        <v>5.8079674257896841E-2</v>
      </c>
      <c r="D50" s="93">
        <f t="shared" si="16"/>
        <v>4.3056905269622803E-2</v>
      </c>
      <c r="E50" s="87">
        <v>1.5898233279585838E-2</v>
      </c>
      <c r="F50" s="87">
        <v>2.7158671990036964E-2</v>
      </c>
      <c r="G50" s="93">
        <v>2.632647892460227E-2</v>
      </c>
      <c r="H50" s="93">
        <f t="shared" si="4"/>
        <v>3.9097472210414708E-2</v>
      </c>
      <c r="I50" s="87"/>
      <c r="J50" s="84">
        <f t="shared" si="11"/>
        <v>0.3487001033610439</v>
      </c>
      <c r="K50" s="84">
        <f t="shared" si="12"/>
        <v>9.5450183884180695E-2</v>
      </c>
      <c r="L50" s="84">
        <f t="shared" si="13"/>
        <v>0.16305586853023632</v>
      </c>
      <c r="M50" s="84">
        <f t="shared" si="14"/>
        <v>0.15805952838816043</v>
      </c>
      <c r="N50" s="84">
        <f t="shared" si="15"/>
        <v>0.23473431583637869</v>
      </c>
      <c r="O50" s="84">
        <f t="shared" si="17"/>
        <v>0.25850605241441699</v>
      </c>
      <c r="P50" s="1"/>
      <c r="Q50" s="97">
        <f>B50-DataF2!C102</f>
        <v>0</v>
      </c>
      <c r="R50" s="97">
        <f t="shared" si="10"/>
        <v>0</v>
      </c>
      <c r="S50" s="98">
        <f t="shared" si="18"/>
        <v>1</v>
      </c>
      <c r="T50" s="1"/>
      <c r="U50" s="1"/>
    </row>
    <row r="51" spans="1:21">
      <c r="A51" s="86">
        <v>2010</v>
      </c>
      <c r="B51" s="92">
        <v>0.17740826308727264</v>
      </c>
      <c r="C51" s="93">
        <v>6.0753762605600059E-2</v>
      </c>
      <c r="D51" s="93">
        <f t="shared" si="16"/>
        <v>4.3634709902107716E-2</v>
      </c>
      <c r="E51" s="87">
        <v>1.6044080257415771E-2</v>
      </c>
      <c r="F51" s="87">
        <v>2.7590629644691944E-2</v>
      </c>
      <c r="G51" s="93">
        <v>3.2617956399917603E-2</v>
      </c>
      <c r="H51" s="93">
        <f t="shared" si="4"/>
        <v>4.0401834179647267E-2</v>
      </c>
      <c r="I51" s="87"/>
      <c r="J51" s="84">
        <f t="shared" si="11"/>
        <v>0.34245170742533787</v>
      </c>
      <c r="K51" s="84">
        <f t="shared" si="12"/>
        <v>9.0435924337544465E-2</v>
      </c>
      <c r="L51" s="84">
        <f t="shared" si="13"/>
        <v>0.15552054433405538</v>
      </c>
      <c r="M51" s="84">
        <f t="shared" si="14"/>
        <v>0.18385815763199156</v>
      </c>
      <c r="N51" s="84">
        <f t="shared" si="15"/>
        <v>0.22773366627107075</v>
      </c>
      <c r="O51" s="84">
        <f t="shared" si="17"/>
        <v>0.24595646867159984</v>
      </c>
      <c r="P51" s="1"/>
      <c r="Q51" s="97">
        <f>B51-DataF2!C103</f>
        <v>0</v>
      </c>
      <c r="R51" s="97">
        <f t="shared" si="10"/>
        <v>0</v>
      </c>
      <c r="S51" s="98">
        <f t="shared" si="18"/>
        <v>1</v>
      </c>
      <c r="T51" s="1"/>
      <c r="U51" s="1"/>
    </row>
    <row r="52" spans="1:21">
      <c r="A52" s="86">
        <v>2011</v>
      </c>
      <c r="B52" s="92">
        <v>0.18236400187015533</v>
      </c>
      <c r="C52" s="93">
        <v>6.0497523052617908E-2</v>
      </c>
      <c r="D52" s="93">
        <f t="shared" si="16"/>
        <v>4.6582087874412537E-2</v>
      </c>
      <c r="E52" s="87">
        <v>1.6585351899266243E-2</v>
      </c>
      <c r="F52" s="87">
        <v>2.9996735975146294E-2</v>
      </c>
      <c r="G52" s="93">
        <v>3.3570628147572279E-2</v>
      </c>
      <c r="H52" s="93">
        <f t="shared" si="4"/>
        <v>4.1713762795552611E-2</v>
      </c>
      <c r="I52" s="87"/>
      <c r="J52" s="84">
        <f t="shared" si="11"/>
        <v>0.3317404884308946</v>
      </c>
      <c r="K52" s="84">
        <f t="shared" si="12"/>
        <v>9.0946413377543389E-2</v>
      </c>
      <c r="L52" s="84">
        <f t="shared" si="13"/>
        <v>0.16448825243758478</v>
      </c>
      <c r="M52" s="84">
        <f t="shared" si="14"/>
        <v>0.18408582726471884</v>
      </c>
      <c r="N52" s="84">
        <f t="shared" si="15"/>
        <v>0.22873901848925837</v>
      </c>
      <c r="O52" s="84">
        <f t="shared" si="17"/>
        <v>0.25543466581512819</v>
      </c>
      <c r="P52" s="1"/>
      <c r="Q52" s="97">
        <f>B52-DataF2!C104</f>
        <v>0</v>
      </c>
      <c r="R52" s="97">
        <f t="shared" si="10"/>
        <v>0</v>
      </c>
      <c r="S52" s="98">
        <f t="shared" si="18"/>
        <v>1</v>
      </c>
      <c r="T52" s="1"/>
      <c r="U52" s="1"/>
    </row>
    <row r="53" spans="1:21">
      <c r="A53" s="86">
        <v>2012</v>
      </c>
      <c r="B53" s="92">
        <v>0.19292990863323212</v>
      </c>
      <c r="C53" s="93">
        <v>6.3259188085794449E-2</v>
      </c>
      <c r="D53" s="93">
        <f t="shared" si="16"/>
        <v>5.1477122120559216E-2</v>
      </c>
      <c r="E53" s="87">
        <v>1.8952194601297379E-2</v>
      </c>
      <c r="F53" s="87">
        <v>3.2524927519261837E-2</v>
      </c>
      <c r="G53" s="93">
        <v>3.4643089398741722E-2</v>
      </c>
      <c r="H53" s="93">
        <f t="shared" si="4"/>
        <v>4.355050902813673E-2</v>
      </c>
      <c r="I53" s="87"/>
      <c r="J53" s="84">
        <f t="shared" ref="J53:J59" si="19">C53/$B53</f>
        <v>0.32788689184553976</v>
      </c>
      <c r="K53" s="84">
        <f t="shared" ref="K53:K59" si="20">E53/$B53</f>
        <v>9.8233574750332245E-2</v>
      </c>
      <c r="L53" s="84">
        <f t="shared" ref="L53:L59" si="21">F53/$B53</f>
        <v>0.16858416483829416</v>
      </c>
      <c r="M53" s="84">
        <f t="shared" ref="M53:M59" si="22">G53/$B53</f>
        <v>0.17956308404519952</v>
      </c>
      <c r="N53" s="84">
        <f t="shared" ref="N53:N59" si="23">H53/$B53</f>
        <v>0.22573228452063429</v>
      </c>
      <c r="O53" s="84">
        <f t="shared" si="17"/>
        <v>0.26681773958862642</v>
      </c>
      <c r="P53" s="1"/>
      <c r="Q53" s="97">
        <f>B53-DataF2!C105</f>
        <v>0</v>
      </c>
      <c r="R53" s="97">
        <f t="shared" si="10"/>
        <v>0</v>
      </c>
      <c r="S53" s="98">
        <f t="shared" si="18"/>
        <v>1</v>
      </c>
      <c r="T53" s="1"/>
      <c r="U53" s="1"/>
    </row>
    <row r="54" spans="1:21">
      <c r="A54" s="86">
        <v>2013</v>
      </c>
      <c r="B54" s="92">
        <v>0.18342787027359009</v>
      </c>
      <c r="C54" s="93">
        <v>6.0854217503219843E-2</v>
      </c>
      <c r="D54" s="93">
        <f t="shared" si="16"/>
        <v>5.0133022479712963E-2</v>
      </c>
      <c r="E54" s="87">
        <v>1.7530741170048714E-2</v>
      </c>
      <c r="F54" s="87">
        <v>3.2602281309664249E-2</v>
      </c>
      <c r="G54" s="93">
        <v>3.1128820963203907E-2</v>
      </c>
      <c r="H54" s="93">
        <f t="shared" si="4"/>
        <v>4.1311809327453375E-2</v>
      </c>
      <c r="I54" s="87"/>
      <c r="J54" s="84">
        <f t="shared" si="19"/>
        <v>0.33176102089858711</v>
      </c>
      <c r="K54" s="84">
        <f t="shared" si="20"/>
        <v>9.5572941799416333E-2</v>
      </c>
      <c r="L54" s="84">
        <f t="shared" si="21"/>
        <v>0.17773897315079015</v>
      </c>
      <c r="M54" s="84">
        <f t="shared" si="22"/>
        <v>0.1697060589362675</v>
      </c>
      <c r="N54" s="84">
        <f t="shared" si="23"/>
        <v>0.22522100521493893</v>
      </c>
      <c r="O54" s="84">
        <f t="shared" si="17"/>
        <v>0.27331191495020651</v>
      </c>
      <c r="P54" s="1"/>
      <c r="Q54" s="97">
        <f>B54-DataF2!C106</f>
        <v>0</v>
      </c>
      <c r="R54" s="97">
        <f t="shared" si="10"/>
        <v>0</v>
      </c>
      <c r="S54" s="98">
        <f t="shared" si="18"/>
        <v>1</v>
      </c>
      <c r="T54" s="1"/>
      <c r="U54" s="1"/>
    </row>
    <row r="55" spans="1:21">
      <c r="A55" s="86">
        <v>2014</v>
      </c>
      <c r="B55" s="92">
        <v>0.18881380558013916</v>
      </c>
      <c r="C55" s="93">
        <v>6.1825577809941024E-2</v>
      </c>
      <c r="D55" s="93">
        <f t="shared" si="16"/>
        <v>4.9698642455041409E-2</v>
      </c>
      <c r="E55" s="87">
        <v>1.8452825024724007E-2</v>
      </c>
      <c r="F55" s="87">
        <v>3.1245817430317402E-2</v>
      </c>
      <c r="G55" s="93">
        <v>3.465122077614069E-2</v>
      </c>
      <c r="H55" s="93">
        <f t="shared" si="4"/>
        <v>4.2638364539016038E-2</v>
      </c>
      <c r="I55" s="87"/>
      <c r="J55" s="84">
        <f t="shared" si="19"/>
        <v>0.32744204069177607</v>
      </c>
      <c r="K55" s="84">
        <f t="shared" si="20"/>
        <v>9.7730274372823778E-2</v>
      </c>
      <c r="L55" s="84">
        <f t="shared" si="21"/>
        <v>0.16548481364650844</v>
      </c>
      <c r="M55" s="84">
        <f t="shared" si="22"/>
        <v>0.18352058881326611</v>
      </c>
      <c r="N55" s="84">
        <f t="shared" si="23"/>
        <v>0.22582228247562561</v>
      </c>
      <c r="O55" s="84">
        <f t="shared" si="17"/>
        <v>0.26321508801933219</v>
      </c>
      <c r="P55" s="1"/>
      <c r="Q55" s="97">
        <f>B55-DataF2!C107</f>
        <v>0</v>
      </c>
      <c r="R55" s="97">
        <f t="shared" si="10"/>
        <v>0</v>
      </c>
      <c r="S55" s="98">
        <f t="shared" si="18"/>
        <v>1</v>
      </c>
      <c r="T55" s="1"/>
      <c r="U55" s="1"/>
    </row>
    <row r="56" spans="1:21">
      <c r="A56" s="86">
        <v>2015</v>
      </c>
      <c r="B56" s="92">
        <v>0.18838243186473846</v>
      </c>
      <c r="C56" s="93">
        <v>6.2868716893717647E-2</v>
      </c>
      <c r="D56" s="93">
        <f t="shared" si="16"/>
        <v>4.8569281585514545E-2</v>
      </c>
      <c r="E56" s="87">
        <v>2.1164044737815857E-2</v>
      </c>
      <c r="F56" s="87">
        <v>2.7405236847698689E-2</v>
      </c>
      <c r="G56" s="93">
        <v>3.2993416301906109E-2</v>
      </c>
      <c r="H56" s="93">
        <f t="shared" si="4"/>
        <v>4.3951017083600163E-2</v>
      </c>
      <c r="I56" s="87"/>
      <c r="J56" s="84">
        <f t="shared" si="19"/>
        <v>0.33372919263967443</v>
      </c>
      <c r="K56" s="84">
        <f t="shared" si="20"/>
        <v>0.11234617011957873</v>
      </c>
      <c r="L56" s="84">
        <f t="shared" si="21"/>
        <v>0.14547660615919894</v>
      </c>
      <c r="M56" s="84">
        <f t="shared" si="22"/>
        <v>0.17514062205968281</v>
      </c>
      <c r="N56" s="84">
        <f t="shared" si="23"/>
        <v>0.23330740902186506</v>
      </c>
      <c r="O56" s="84">
        <f t="shared" si="17"/>
        <v>0.2578227762787777</v>
      </c>
      <c r="P56" s="1"/>
      <c r="Q56" s="97">
        <f>B56-DataF2!C108</f>
        <v>0</v>
      </c>
      <c r="R56" s="97">
        <f t="shared" si="10"/>
        <v>0</v>
      </c>
      <c r="S56" s="98">
        <f t="shared" si="18"/>
        <v>1</v>
      </c>
      <c r="T56" s="1"/>
      <c r="U56" s="1"/>
    </row>
    <row r="57" spans="1:21">
      <c r="A57" s="86">
        <v>2016</v>
      </c>
      <c r="B57" s="92">
        <v>0.18607375025749207</v>
      </c>
      <c r="C57" s="93">
        <v>6.0852980648633093E-2</v>
      </c>
      <c r="D57" s="93">
        <f t="shared" si="16"/>
        <v>4.9863328225910664E-2</v>
      </c>
      <c r="E57" s="87">
        <v>2.2311126813292503E-2</v>
      </c>
      <c r="F57" s="87">
        <v>2.755220141261816E-2</v>
      </c>
      <c r="G57" s="93">
        <v>3.1453144736588001E-2</v>
      </c>
      <c r="H57" s="93">
        <f t="shared" si="4"/>
        <v>4.3904296646360308E-2</v>
      </c>
      <c r="I57" s="87"/>
      <c r="J57" s="84">
        <f t="shared" si="19"/>
        <v>0.32703689028905847</v>
      </c>
      <c r="K57" s="84">
        <f t="shared" si="20"/>
        <v>0.11990475165045032</v>
      </c>
      <c r="L57" s="84">
        <f t="shared" si="21"/>
        <v>0.14807140380892495</v>
      </c>
      <c r="M57" s="84">
        <f t="shared" si="22"/>
        <v>0.16903590481227254</v>
      </c>
      <c r="N57" s="84">
        <f t="shared" si="23"/>
        <v>0.23595104943929374</v>
      </c>
      <c r="O57" s="84">
        <f t="shared" si="17"/>
        <v>0.26797615545937525</v>
      </c>
      <c r="P57" s="1"/>
      <c r="Q57" s="97">
        <f>B57-DataF2!C109</f>
        <v>0</v>
      </c>
      <c r="R57" s="97">
        <f t="shared" si="10"/>
        <v>0</v>
      </c>
      <c r="S57" s="98">
        <f t="shared" si="18"/>
        <v>1</v>
      </c>
      <c r="T57" s="1"/>
      <c r="U57" s="1"/>
    </row>
    <row r="58" spans="1:21">
      <c r="A58" s="86">
        <v>2017</v>
      </c>
      <c r="B58" s="92">
        <v>0.18783034384250641</v>
      </c>
      <c r="C58" s="93">
        <v>6.2095026223687455E-2</v>
      </c>
      <c r="D58" s="93">
        <f t="shared" si="16"/>
        <v>5.3194830194115639E-2</v>
      </c>
      <c r="E58" s="87">
        <v>2.3139553144574165E-2</v>
      </c>
      <c r="F58" s="87">
        <v>3.0055277049541473E-2</v>
      </c>
      <c r="G58" s="93">
        <v>2.9887013137340546E-2</v>
      </c>
      <c r="H58" s="93">
        <f t="shared" si="4"/>
        <v>4.2653474287362769E-2</v>
      </c>
      <c r="I58" s="87"/>
      <c r="J58" s="84">
        <f t="shared" si="19"/>
        <v>0.3305910267392867</v>
      </c>
      <c r="K58" s="84">
        <f t="shared" si="20"/>
        <v>0.12319390291898957</v>
      </c>
      <c r="L58" s="84">
        <f t="shared" si="21"/>
        <v>0.16001289480012068</v>
      </c>
      <c r="M58" s="84">
        <f t="shared" si="22"/>
        <v>0.15911706557062189</v>
      </c>
      <c r="N58" s="84">
        <f t="shared" si="23"/>
        <v>0.22708510997098114</v>
      </c>
      <c r="O58" s="84">
        <f t="shared" si="17"/>
        <v>0.28320679771911028</v>
      </c>
      <c r="P58" s="1"/>
      <c r="Q58" s="97">
        <f>B58-DataF2!C110</f>
        <v>0</v>
      </c>
      <c r="R58" s="97">
        <f t="shared" si="10"/>
        <v>0</v>
      </c>
      <c r="S58" s="98">
        <f t="shared" si="18"/>
        <v>1</v>
      </c>
      <c r="T58" s="1"/>
      <c r="U58" s="1"/>
    </row>
    <row r="59" spans="1:21">
      <c r="A59" s="86">
        <v>2018</v>
      </c>
      <c r="B59" s="92">
        <v>0.18930986523628235</v>
      </c>
      <c r="C59" s="93">
        <v>6.0267676308285445E-2</v>
      </c>
      <c r="D59" s="93">
        <f t="shared" si="16"/>
        <v>5.6108104065060616E-2</v>
      </c>
      <c r="E59" s="87">
        <v>2.4128742516040802E-2</v>
      </c>
      <c r="F59" s="87">
        <v>3.1979361549019814E-2</v>
      </c>
      <c r="G59" s="93">
        <v>3.1072449870407581E-2</v>
      </c>
      <c r="H59" s="93">
        <f t="shared" si="4"/>
        <v>4.1861634992528707E-2</v>
      </c>
      <c r="I59" s="87"/>
      <c r="J59" s="84">
        <f t="shared" si="19"/>
        <v>0.31835465221563525</v>
      </c>
      <c r="K59" s="84">
        <f t="shared" si="20"/>
        <v>0.12745633982637469</v>
      </c>
      <c r="L59" s="84">
        <f t="shared" si="21"/>
        <v>0.16892601718936082</v>
      </c>
      <c r="M59" s="84">
        <f t="shared" si="22"/>
        <v>0.16413539691460496</v>
      </c>
      <c r="N59" s="84">
        <f t="shared" si="23"/>
        <v>0.22112759385402425</v>
      </c>
      <c r="O59" s="84">
        <f t="shared" si="17"/>
        <v>0.29638235701573551</v>
      </c>
      <c r="P59" s="1"/>
      <c r="Q59" s="97">
        <f>B59-DataF2!C111</f>
        <v>0</v>
      </c>
      <c r="R59" s="97">
        <f t="shared" si="10"/>
        <v>0</v>
      </c>
      <c r="S59" s="98">
        <f t="shared" si="18"/>
        <v>1</v>
      </c>
      <c r="T59" s="1"/>
      <c r="U59" s="1"/>
    </row>
    <row r="60" spans="1:21">
      <c r="A60" s="86">
        <v>2019</v>
      </c>
      <c r="B60" s="90"/>
      <c r="C60" s="86"/>
      <c r="D60" s="86"/>
      <c r="E60" s="86"/>
      <c r="F60" s="86"/>
      <c r="G60" s="86"/>
      <c r="H60" s="86"/>
      <c r="I60" s="86"/>
      <c r="J60" s="86"/>
      <c r="K60" s="86"/>
      <c r="L60" s="86"/>
      <c r="M60" s="86"/>
      <c r="N60" s="86"/>
      <c r="O60" s="86"/>
      <c r="Q60" s="94"/>
      <c r="R60" s="94"/>
    </row>
    <row r="61" spans="1:21">
      <c r="A61" s="86">
        <v>2020</v>
      </c>
      <c r="B61" s="90"/>
      <c r="C61" s="86"/>
      <c r="D61" s="86"/>
      <c r="E61" s="86"/>
      <c r="F61" s="86"/>
      <c r="G61" s="86"/>
      <c r="H61" s="86"/>
      <c r="I61" s="86"/>
      <c r="J61" s="86"/>
      <c r="K61" s="86"/>
      <c r="L61" s="86"/>
      <c r="M61" s="86"/>
      <c r="N61" s="86"/>
      <c r="O61" s="86"/>
      <c r="Q61" s="94"/>
      <c r="R61" s="94"/>
    </row>
    <row r="62" spans="1:21">
      <c r="A62" s="86"/>
      <c r="B62" s="86"/>
      <c r="C62" s="86"/>
      <c r="D62" s="86"/>
      <c r="E62" s="86"/>
      <c r="F62" s="86"/>
      <c r="G62" s="86"/>
      <c r="H62" s="86"/>
      <c r="I62" s="86"/>
      <c r="J62" s="86"/>
      <c r="K62" s="86"/>
      <c r="L62" s="86"/>
      <c r="M62" s="86"/>
      <c r="N62" s="86"/>
      <c r="O62" s="86"/>
      <c r="Q62" s="94"/>
      <c r="R62" s="94"/>
    </row>
    <row r="64" spans="1:21">
      <c r="B64" s="89" t="s">
        <v>98</v>
      </c>
    </row>
    <row r="65" spans="2:2">
      <c r="B65" t="s">
        <v>101</v>
      </c>
    </row>
    <row r="66" spans="2:2">
      <c r="B66" t="s">
        <v>99</v>
      </c>
    </row>
    <row r="67" spans="2:2">
      <c r="B67" t="s">
        <v>100</v>
      </c>
    </row>
    <row r="68" spans="2:2">
      <c r="B68" t="s">
        <v>102</v>
      </c>
    </row>
    <row r="69" spans="2:2">
      <c r="B69" t="s">
        <v>103</v>
      </c>
    </row>
  </sheetData>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dimension ref="A1:D78"/>
  <sheetViews>
    <sheetView workbookViewId="0">
      <pane xSplit="1" ySplit="3" topLeftCell="B45" activePane="bottomRight" state="frozen"/>
      <selection pane="topRight" activeCell="B1" sqref="B1"/>
      <selection pane="bottomLeft" activeCell="A3" sqref="A3"/>
      <selection pane="bottomRight" activeCell="C72" sqref="C72"/>
    </sheetView>
  </sheetViews>
  <sheetFormatPr baseColWidth="10" defaultRowHeight="16"/>
  <sheetData>
    <row r="1" spans="1:4">
      <c r="B1" s="3" t="s">
        <v>192</v>
      </c>
    </row>
    <row r="2" spans="1:4">
      <c r="B2" s="89"/>
    </row>
    <row r="3" spans="1:4">
      <c r="B3" t="s">
        <v>193</v>
      </c>
      <c r="C3" t="s">
        <v>194</v>
      </c>
      <c r="D3" t="s">
        <v>195</v>
      </c>
    </row>
    <row r="4" spans="1:4">
      <c r="A4">
        <v>1950</v>
      </c>
      <c r="B4" s="301">
        <v>0.62383529179168618</v>
      </c>
      <c r="C4" s="301">
        <v>0.56882778607055651</v>
      </c>
      <c r="D4" s="301">
        <v>0.55729645106743275</v>
      </c>
    </row>
    <row r="5" spans="1:4">
      <c r="A5">
        <v>1951</v>
      </c>
      <c r="B5" s="301">
        <v>0.59947760119665561</v>
      </c>
      <c r="C5" s="301">
        <v>0.60573046982465228</v>
      </c>
      <c r="D5" s="301">
        <v>0.59042265474806765</v>
      </c>
    </row>
    <row r="6" spans="1:4">
      <c r="A6">
        <v>1952</v>
      </c>
      <c r="B6" s="301">
        <v>0.56201524141039094</v>
      </c>
      <c r="C6" s="301">
        <v>0.55819959789125639</v>
      </c>
      <c r="D6" s="301">
        <v>0.54427087830427634</v>
      </c>
    </row>
    <row r="7" spans="1:4">
      <c r="A7">
        <v>1953</v>
      </c>
      <c r="B7" s="301">
        <v>0.55774898641110116</v>
      </c>
      <c r="C7" s="301">
        <v>0.57914018847891624</v>
      </c>
      <c r="D7" s="301">
        <v>0.56947910759463516</v>
      </c>
    </row>
    <row r="8" spans="1:4">
      <c r="A8">
        <v>1954</v>
      </c>
      <c r="B8" s="301">
        <v>0.54265606157637025</v>
      </c>
      <c r="C8" s="301">
        <v>0.55394763911584699</v>
      </c>
      <c r="D8" s="301">
        <v>0.55035777313557133</v>
      </c>
    </row>
    <row r="9" spans="1:4">
      <c r="A9">
        <v>1955</v>
      </c>
      <c r="B9" s="301">
        <v>0.50237407297534031</v>
      </c>
      <c r="C9" s="301">
        <v>0.55128882196037954</v>
      </c>
      <c r="D9" s="301">
        <v>0.55019966250551511</v>
      </c>
    </row>
    <row r="10" spans="1:4">
      <c r="A10">
        <v>1956</v>
      </c>
      <c r="B10" s="301">
        <v>0.53631045332162663</v>
      </c>
      <c r="C10" s="301">
        <v>0.56277439486713698</v>
      </c>
      <c r="D10" s="301">
        <v>0.56414622083599952</v>
      </c>
    </row>
    <row r="11" spans="1:4">
      <c r="A11">
        <v>1957</v>
      </c>
      <c r="B11" s="301">
        <v>0.5345068750041041</v>
      </c>
      <c r="C11" s="301">
        <v>0.54934833418230355</v>
      </c>
      <c r="D11" s="301">
        <v>0.55120468218935659</v>
      </c>
    </row>
    <row r="12" spans="1:4">
      <c r="A12">
        <v>1958</v>
      </c>
      <c r="B12" s="301">
        <v>0.55085428003015235</v>
      </c>
      <c r="C12" s="301">
        <v>0.55100161067780151</v>
      </c>
      <c r="D12" s="301">
        <v>0.55680122346047778</v>
      </c>
    </row>
    <row r="13" spans="1:4">
      <c r="A13">
        <v>1959</v>
      </c>
      <c r="B13" s="301">
        <v>0.51524704235845931</v>
      </c>
      <c r="C13" s="301">
        <v>0.53350443670021652</v>
      </c>
      <c r="D13" s="301">
        <v>0.54361432506149909</v>
      </c>
    </row>
    <row r="14" spans="1:4">
      <c r="A14">
        <v>1960</v>
      </c>
      <c r="B14" s="301">
        <v>0.51103113097349129</v>
      </c>
      <c r="C14" s="301">
        <v>0.54546008688007719</v>
      </c>
      <c r="D14" s="301">
        <v>0.55371396960173302</v>
      </c>
    </row>
    <row r="15" spans="1:4">
      <c r="A15">
        <v>1961</v>
      </c>
      <c r="B15" s="301">
        <v>0.51726270513059991</v>
      </c>
      <c r="C15" s="301">
        <v>0.54988327485891864</v>
      </c>
      <c r="D15" s="301">
        <v>0.56148881425827246</v>
      </c>
    </row>
    <row r="16" spans="1:4">
      <c r="A16">
        <v>1962</v>
      </c>
      <c r="B16" s="301">
        <v>0.44104942679405212</v>
      </c>
      <c r="C16" s="301">
        <v>0.51096253509953671</v>
      </c>
      <c r="D16" s="301">
        <v>0.51731854677200317</v>
      </c>
    </row>
    <row r="17" spans="1:4">
      <c r="A17">
        <v>1963</v>
      </c>
      <c r="B17" s="301">
        <v>0.43099837005138397</v>
      </c>
      <c r="C17" s="301">
        <v>0.50173538117865601</v>
      </c>
      <c r="D17" s="301">
        <v>0.50715240836143494</v>
      </c>
    </row>
    <row r="18" spans="1:4">
      <c r="A18">
        <v>1964</v>
      </c>
      <c r="B18" s="301">
        <v>0.42094731330871582</v>
      </c>
      <c r="C18" s="301">
        <v>0.49246544645590917</v>
      </c>
      <c r="D18" s="301">
        <v>0.4969862699508667</v>
      </c>
    </row>
    <row r="19" spans="1:4">
      <c r="A19">
        <v>1965</v>
      </c>
      <c r="B19" s="301">
        <v>0.42187437415122986</v>
      </c>
      <c r="C19" s="301">
        <v>0.49206243899986923</v>
      </c>
      <c r="D19" s="301">
        <v>0.49419769644737244</v>
      </c>
    </row>
    <row r="20" spans="1:4">
      <c r="A20">
        <v>1966</v>
      </c>
      <c r="B20" s="301">
        <v>0.4228014349937439</v>
      </c>
      <c r="C20" s="301">
        <v>0.49166413748722049</v>
      </c>
      <c r="D20" s="301">
        <v>0.49140912294387817</v>
      </c>
    </row>
    <row r="21" spans="1:4">
      <c r="A21">
        <v>1967</v>
      </c>
      <c r="B21" s="301">
        <v>0.45789510011672974</v>
      </c>
      <c r="C21" s="301">
        <v>0.50928114303759964</v>
      </c>
      <c r="D21" s="301">
        <v>0.50848555564880371</v>
      </c>
    </row>
    <row r="22" spans="1:4">
      <c r="A22">
        <v>1968</v>
      </c>
      <c r="B22" s="301">
        <v>0.4878849983215332</v>
      </c>
      <c r="C22" s="301">
        <v>0.53028106707559119</v>
      </c>
      <c r="D22" s="301">
        <v>0.53617805242538452</v>
      </c>
    </row>
    <row r="23" spans="1:4">
      <c r="A23">
        <v>1969</v>
      </c>
      <c r="B23" s="301">
        <v>0.49507102370262146</v>
      </c>
      <c r="C23" s="301">
        <v>0.54472287780363859</v>
      </c>
      <c r="D23" s="301">
        <v>0.55615931749343872</v>
      </c>
    </row>
    <row r="24" spans="1:4">
      <c r="A24">
        <v>1970</v>
      </c>
      <c r="B24" s="301">
        <v>0.47407165169715881</v>
      </c>
      <c r="C24" s="301">
        <v>0.51314110356365716</v>
      </c>
      <c r="D24" s="301">
        <v>0.53172928094863892</v>
      </c>
    </row>
    <row r="25" spans="1:4">
      <c r="A25">
        <v>1971</v>
      </c>
      <c r="B25" s="301">
        <v>0.47010529041290283</v>
      </c>
      <c r="C25" s="301">
        <v>0.50122607307337841</v>
      </c>
      <c r="D25" s="301">
        <v>0.51773625612258911</v>
      </c>
    </row>
    <row r="26" spans="1:4">
      <c r="A26">
        <v>1972</v>
      </c>
      <c r="B26" s="301">
        <v>0.47162100672721863</v>
      </c>
      <c r="C26" s="301">
        <v>0.49704465059885589</v>
      </c>
      <c r="D26" s="301">
        <v>0.51271194219589233</v>
      </c>
    </row>
    <row r="27" spans="1:4">
      <c r="A27">
        <v>1973</v>
      </c>
      <c r="B27" s="301">
        <v>0.44262909889221191</v>
      </c>
      <c r="C27" s="301">
        <v>0.46819438455562357</v>
      </c>
      <c r="D27" s="301">
        <v>0.48063495755195618</v>
      </c>
    </row>
    <row r="28" spans="1:4">
      <c r="A28">
        <v>1974</v>
      </c>
      <c r="B28" s="301">
        <v>0.4609534740447998</v>
      </c>
      <c r="C28" s="301">
        <v>0.48895946647768929</v>
      </c>
      <c r="D28" s="301">
        <v>0.50696635246276855</v>
      </c>
    </row>
    <row r="29" spans="1:4">
      <c r="A29">
        <v>1975</v>
      </c>
      <c r="B29" s="301">
        <v>0.39655229449272156</v>
      </c>
      <c r="C29" s="301">
        <v>0.42984302108658273</v>
      </c>
      <c r="D29" s="301">
        <v>0.44452422857284546</v>
      </c>
    </row>
    <row r="30" spans="1:4">
      <c r="A30">
        <v>1976</v>
      </c>
      <c r="B30" s="301">
        <v>0.42517644166946411</v>
      </c>
      <c r="C30" s="301">
        <v>0.45939983674622753</v>
      </c>
      <c r="D30" s="301">
        <v>0.47133061289787292</v>
      </c>
    </row>
    <row r="31" spans="1:4">
      <c r="A31">
        <v>1977</v>
      </c>
      <c r="B31" s="301">
        <v>0.41299238801002502</v>
      </c>
      <c r="C31" s="301">
        <v>0.45643261005574653</v>
      </c>
      <c r="D31" s="301">
        <v>0.4648565948009491</v>
      </c>
    </row>
    <row r="32" spans="1:4">
      <c r="A32">
        <v>1978</v>
      </c>
      <c r="B32" s="301">
        <v>0.37946611642837524</v>
      </c>
      <c r="C32" s="301">
        <v>0.42704287640891281</v>
      </c>
      <c r="D32" s="301">
        <v>0.44032979011535645</v>
      </c>
    </row>
    <row r="33" spans="1:4">
      <c r="A33">
        <v>1979</v>
      </c>
      <c r="B33" s="301">
        <v>0.39374345541000366</v>
      </c>
      <c r="C33" s="301">
        <v>0.43033640209498281</v>
      </c>
      <c r="D33" s="301">
        <v>0.43990981578826904</v>
      </c>
    </row>
    <row r="34" spans="1:4">
      <c r="A34">
        <v>1980</v>
      </c>
      <c r="B34" s="301">
        <v>0.41781407594680786</v>
      </c>
      <c r="C34" s="301">
        <v>0.43660437483788805</v>
      </c>
      <c r="D34" s="301">
        <v>0.43986600637435913</v>
      </c>
    </row>
    <row r="35" spans="1:4">
      <c r="A35">
        <v>1981</v>
      </c>
      <c r="B35" s="301">
        <v>0.37060371041297913</v>
      </c>
      <c r="C35" s="301">
        <v>0.39118350298514271</v>
      </c>
      <c r="D35" s="301">
        <v>0.38999858498573303</v>
      </c>
    </row>
    <row r="36" spans="1:4">
      <c r="A36">
        <v>1982</v>
      </c>
      <c r="B36" s="301">
        <v>0.37782889604568481</v>
      </c>
      <c r="C36" s="301">
        <v>0.37297364778923364</v>
      </c>
      <c r="D36" s="301">
        <v>0.37468215823173523</v>
      </c>
    </row>
    <row r="37" spans="1:4">
      <c r="A37">
        <v>1983</v>
      </c>
      <c r="B37" s="301">
        <v>0.38143867254257202</v>
      </c>
      <c r="C37" s="301">
        <v>0.3718195377634228</v>
      </c>
      <c r="D37" s="301">
        <v>0.36297178268432617</v>
      </c>
    </row>
    <row r="38" spans="1:4">
      <c r="A38">
        <v>1984</v>
      </c>
      <c r="B38" s="301">
        <v>0.35819590091705322</v>
      </c>
      <c r="C38" s="301">
        <v>0.34655103705321932</v>
      </c>
      <c r="D38" s="301">
        <v>0.34215793013572693</v>
      </c>
    </row>
    <row r="39" spans="1:4">
      <c r="A39">
        <v>1985</v>
      </c>
      <c r="B39" s="301">
        <v>0.37775570154190063</v>
      </c>
      <c r="C39" s="301">
        <v>0.35280328424074364</v>
      </c>
      <c r="D39" s="301">
        <v>0.35312938690185547</v>
      </c>
    </row>
    <row r="40" spans="1:4">
      <c r="A40">
        <v>1986</v>
      </c>
      <c r="B40" s="301">
        <v>0.47810029983520508</v>
      </c>
      <c r="C40" s="301">
        <v>0.37244884196857814</v>
      </c>
      <c r="D40" s="301">
        <v>0.38354802131652832</v>
      </c>
    </row>
    <row r="41" spans="1:4">
      <c r="A41">
        <v>1987</v>
      </c>
      <c r="B41" s="301">
        <v>0.41538694500923157</v>
      </c>
      <c r="C41" s="301">
        <v>0.36246223091887786</v>
      </c>
      <c r="D41" s="301">
        <v>0.36783584952354431</v>
      </c>
    </row>
    <row r="42" spans="1:4">
      <c r="A42">
        <v>1988</v>
      </c>
      <c r="B42" s="301">
        <v>0.38898137211799622</v>
      </c>
      <c r="C42" s="301">
        <v>0.35191200723666105</v>
      </c>
      <c r="D42" s="301">
        <v>0.34691071510314941</v>
      </c>
    </row>
    <row r="43" spans="1:4">
      <c r="A43">
        <v>1989</v>
      </c>
      <c r="B43" s="301">
        <v>0.40255892276763916</v>
      </c>
      <c r="C43" s="301">
        <v>0.36180253229954412</v>
      </c>
      <c r="D43" s="301">
        <v>0.35699647665023804</v>
      </c>
    </row>
    <row r="44" spans="1:4">
      <c r="A44">
        <v>1990</v>
      </c>
      <c r="B44" s="301">
        <v>0.39210370182991028</v>
      </c>
      <c r="C44" s="301">
        <v>0.35435278937315179</v>
      </c>
      <c r="D44" s="301">
        <v>0.35116535425186157</v>
      </c>
    </row>
    <row r="45" spans="1:4">
      <c r="A45">
        <v>1991</v>
      </c>
      <c r="B45" s="301">
        <v>0.38432154059410095</v>
      </c>
      <c r="C45" s="301">
        <v>0.35840461324069001</v>
      </c>
      <c r="D45" s="301">
        <v>0.35606706142425537</v>
      </c>
    </row>
    <row r="46" spans="1:4">
      <c r="A46">
        <v>1992</v>
      </c>
      <c r="B46" s="301">
        <v>0.38616812229156494</v>
      </c>
      <c r="C46" s="301">
        <v>0.36401027586296475</v>
      </c>
      <c r="D46" s="301">
        <v>0.36245980858802795</v>
      </c>
    </row>
    <row r="47" spans="1:4">
      <c r="A47">
        <v>1993</v>
      </c>
      <c r="B47" s="301">
        <v>0.40684902667999268</v>
      </c>
      <c r="C47" s="301">
        <v>0.39485770089636635</v>
      </c>
      <c r="D47" s="301">
        <v>0.39766943454742432</v>
      </c>
    </row>
    <row r="48" spans="1:4">
      <c r="A48">
        <v>1994</v>
      </c>
      <c r="B48" s="301">
        <v>0.42734584212303162</v>
      </c>
      <c r="C48" s="301">
        <v>0.40848453975467375</v>
      </c>
      <c r="D48" s="301">
        <v>0.41485825181007385</v>
      </c>
    </row>
    <row r="49" spans="1:4">
      <c r="A49">
        <v>1995</v>
      </c>
      <c r="B49" s="301">
        <v>0.4327237606048584</v>
      </c>
      <c r="C49" s="301">
        <v>0.41767331993641926</v>
      </c>
      <c r="D49" s="301">
        <v>0.41631841659545898</v>
      </c>
    </row>
    <row r="50" spans="1:4">
      <c r="A50">
        <v>1996</v>
      </c>
      <c r="B50" s="301">
        <v>0.45441329479217529</v>
      </c>
      <c r="C50" s="301">
        <v>0.41760397951857564</v>
      </c>
      <c r="D50" s="301">
        <v>0.42601281404495239</v>
      </c>
    </row>
    <row r="51" spans="1:4">
      <c r="A51">
        <v>1997</v>
      </c>
      <c r="B51" s="301">
        <v>0.45398736000061035</v>
      </c>
      <c r="C51" s="301">
        <v>0.38593981006262512</v>
      </c>
      <c r="D51" s="301">
        <v>0.40323850512504578</v>
      </c>
    </row>
    <row r="52" spans="1:4">
      <c r="A52">
        <v>1998</v>
      </c>
      <c r="B52" s="301">
        <v>0.47787073254585266</v>
      </c>
      <c r="C52" s="301">
        <v>0.38950442227482102</v>
      </c>
      <c r="D52" s="301">
        <v>0.39764297008514404</v>
      </c>
    </row>
    <row r="53" spans="1:4">
      <c r="A53">
        <v>1999</v>
      </c>
      <c r="B53" s="301">
        <v>0.46832948923110962</v>
      </c>
      <c r="C53" s="301">
        <v>0.37622487300530405</v>
      </c>
      <c r="D53" s="301">
        <v>0.3912920355796814</v>
      </c>
    </row>
    <row r="54" spans="1:4">
      <c r="A54">
        <v>2000</v>
      </c>
      <c r="B54" s="301">
        <v>0.48999491333961487</v>
      </c>
      <c r="C54" s="301">
        <v>0.37225532295847158</v>
      </c>
      <c r="D54" s="301">
        <v>0.38648661971092224</v>
      </c>
    </row>
    <row r="55" spans="1:4">
      <c r="A55">
        <v>2001</v>
      </c>
      <c r="B55" s="301">
        <v>0.4313492476940155</v>
      </c>
      <c r="C55" s="301">
        <v>0.37693867281121218</v>
      </c>
      <c r="D55" s="301">
        <v>0.38866084814071655</v>
      </c>
    </row>
    <row r="56" spans="1:4">
      <c r="A56">
        <v>2002</v>
      </c>
      <c r="B56" s="301">
        <v>0.37168523669242859</v>
      </c>
      <c r="C56" s="301">
        <v>0.34299254513255029</v>
      </c>
      <c r="D56" s="301">
        <v>0.34820905327796936</v>
      </c>
    </row>
    <row r="57" spans="1:4">
      <c r="A57">
        <v>2003</v>
      </c>
      <c r="B57" s="301">
        <v>0.36151903867721558</v>
      </c>
      <c r="C57" s="301">
        <v>0.33149878481743411</v>
      </c>
      <c r="D57" s="301">
        <v>0.33800122141838074</v>
      </c>
    </row>
    <row r="58" spans="1:4">
      <c r="A58">
        <v>2004</v>
      </c>
      <c r="B58" s="301">
        <v>0.37175667285919189</v>
      </c>
      <c r="C58" s="301">
        <v>0.32246967110279806</v>
      </c>
      <c r="D58" s="301">
        <v>0.33607068657875061</v>
      </c>
    </row>
    <row r="59" spans="1:4">
      <c r="A59">
        <v>2005</v>
      </c>
      <c r="B59" s="301">
        <v>0.39929342269897461</v>
      </c>
      <c r="C59" s="301">
        <v>0.32766200860536576</v>
      </c>
      <c r="D59" s="301">
        <v>0.33863386511802673</v>
      </c>
    </row>
    <row r="60" spans="1:4">
      <c r="A60">
        <v>2006</v>
      </c>
      <c r="B60" s="301">
        <v>0.41808679699897766</v>
      </c>
      <c r="C60" s="301">
        <v>0.33158039765440839</v>
      </c>
      <c r="D60" s="301">
        <v>0.34186947345733643</v>
      </c>
    </row>
    <row r="61" spans="1:4">
      <c r="A61">
        <v>2007</v>
      </c>
      <c r="B61" s="301">
        <v>0.4406665563583374</v>
      </c>
      <c r="C61" s="301">
        <v>0.33641477581736667</v>
      </c>
      <c r="D61" s="301">
        <v>0.34343099594116211</v>
      </c>
    </row>
    <row r="62" spans="1:4">
      <c r="A62">
        <v>2008</v>
      </c>
      <c r="B62" s="301">
        <v>0.38841646909713745</v>
      </c>
      <c r="C62" s="301">
        <v>0.35852630142092556</v>
      </c>
      <c r="D62" s="301">
        <v>0.37145733833312988</v>
      </c>
    </row>
    <row r="63" spans="1:4">
      <c r="A63">
        <v>2009</v>
      </c>
      <c r="B63" s="301">
        <v>0.30828052759170532</v>
      </c>
      <c r="C63" s="301">
        <v>0.30627717395370885</v>
      </c>
      <c r="D63" s="301">
        <v>0.32176247239112854</v>
      </c>
    </row>
    <row r="64" spans="1:4">
      <c r="A64">
        <v>2010</v>
      </c>
      <c r="B64" s="301">
        <v>0.31952178478240967</v>
      </c>
      <c r="C64" s="301">
        <v>0.29734337516642245</v>
      </c>
      <c r="D64" s="301">
        <v>0.3086065948009491</v>
      </c>
    </row>
    <row r="65" spans="1:4">
      <c r="A65">
        <v>2011</v>
      </c>
      <c r="B65" s="301">
        <v>0.32931804656982422</v>
      </c>
      <c r="C65" s="301">
        <v>0.30508253726703777</v>
      </c>
      <c r="D65" s="301">
        <v>0.31573331356048584</v>
      </c>
    </row>
    <row r="66" spans="1:4">
      <c r="A66">
        <v>2012</v>
      </c>
      <c r="B66" s="301">
        <v>0.34964683651924133</v>
      </c>
      <c r="C66" s="301">
        <v>0.29476367958992472</v>
      </c>
      <c r="D66" s="301">
        <v>0.30609437823295593</v>
      </c>
    </row>
    <row r="67" spans="1:4">
      <c r="A67">
        <v>2013</v>
      </c>
      <c r="B67" s="301">
        <v>0.39446672797203064</v>
      </c>
      <c r="C67" s="301">
        <v>0.35933139907144945</v>
      </c>
      <c r="D67" s="301">
        <v>0.36615091562271118</v>
      </c>
    </row>
    <row r="68" spans="1:4">
      <c r="A68">
        <v>2014</v>
      </c>
      <c r="B68" s="301">
        <v>0.40791565179824829</v>
      </c>
      <c r="C68" s="301">
        <v>0.34128078053955746</v>
      </c>
      <c r="D68" s="301">
        <v>0.34817138314247131</v>
      </c>
    </row>
    <row r="69" spans="1:4">
      <c r="A69">
        <v>2015</v>
      </c>
      <c r="B69" s="301"/>
      <c r="C69" s="301">
        <v>0.35367482405018652</v>
      </c>
      <c r="D69" s="301">
        <v>0.36398467421531677</v>
      </c>
    </row>
    <row r="70" spans="1:4">
      <c r="A70">
        <v>2016</v>
      </c>
      <c r="B70" s="301"/>
      <c r="C70" s="301">
        <v>0.35655206615415674</v>
      </c>
      <c r="D70" s="301">
        <v>0.37023594975471497</v>
      </c>
    </row>
    <row r="71" spans="1:4">
      <c r="A71">
        <v>2017</v>
      </c>
      <c r="B71" s="301"/>
      <c r="C71" s="301">
        <v>0.33884383442031346</v>
      </c>
      <c r="D71" s="301">
        <v>0.34733894467353821</v>
      </c>
    </row>
    <row r="72" spans="1:4">
      <c r="A72">
        <v>2018</v>
      </c>
      <c r="B72" s="301"/>
      <c r="C72" s="301">
        <v>0.31352276787916844</v>
      </c>
      <c r="D72" s="301">
        <v>0.33768132328987122</v>
      </c>
    </row>
    <row r="73" spans="1:4">
      <c r="A73">
        <v>2019</v>
      </c>
      <c r="B73" s="301"/>
      <c r="C73" s="301"/>
      <c r="D73" s="301"/>
    </row>
    <row r="74" spans="1:4">
      <c r="A74">
        <v>2020</v>
      </c>
      <c r="B74" s="301"/>
      <c r="C74" s="301"/>
      <c r="D74" s="301"/>
    </row>
    <row r="75" spans="1:4">
      <c r="B75" s="301"/>
      <c r="C75" s="301"/>
      <c r="D75" s="301"/>
    </row>
    <row r="78" spans="1:4">
      <c r="B78" t="s">
        <v>196</v>
      </c>
    </row>
  </sheetData>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2">
    <tabColor theme="1"/>
  </sheetPr>
  <dimension ref="A1"/>
  <sheetViews>
    <sheetView workbookViewId="0"/>
  </sheetViews>
  <sheetFormatPr baseColWidth="10" defaultRowHeight="16"/>
  <sheetData/>
  <pageMargins left="0.75" right="0.75" top="1" bottom="1" header="0.5" footer="0.5"/>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3"/>
  <dimension ref="A1:AK129"/>
  <sheetViews>
    <sheetView workbookViewId="0">
      <pane xSplit="1" ySplit="9" topLeftCell="O10" activePane="bottomRight" state="frozen"/>
      <selection activeCell="D32" sqref="D32"/>
      <selection pane="topRight" activeCell="D32" sqref="D32"/>
      <selection pane="bottomLeft" activeCell="D32" sqref="D32"/>
      <selection pane="bottomRight" activeCell="AG42" sqref="AG42"/>
    </sheetView>
  </sheetViews>
  <sheetFormatPr baseColWidth="10" defaultColWidth="9.28515625" defaultRowHeight="16"/>
  <cols>
    <col min="1" max="1" width="10.85546875" style="5" bestFit="1" customWidth="1"/>
    <col min="2" max="9" width="9.28515625" style="5" customWidth="1"/>
    <col min="10" max="17" width="9.28515625" style="5"/>
    <col min="18" max="25" width="9.28515625" style="5" customWidth="1"/>
    <col min="26" max="27" width="9.28515625" style="5"/>
    <col min="28" max="28" width="9.85546875" style="5" customWidth="1"/>
    <col min="29" max="36" width="9.28515625" style="5"/>
    <col min="37" max="37" width="8.140625" style="5" customWidth="1"/>
    <col min="38" max="16384" width="9.28515625" style="5"/>
  </cols>
  <sheetData>
    <row r="1" spans="1:37">
      <c r="A1" s="4" t="s">
        <v>7</v>
      </c>
      <c r="B1" s="4"/>
      <c r="C1" s="4"/>
      <c r="D1" s="4"/>
      <c r="E1" s="4"/>
      <c r="F1" s="4"/>
      <c r="G1" s="4"/>
      <c r="H1" s="4"/>
      <c r="I1" s="4"/>
      <c r="O1" s="83" t="s">
        <v>70</v>
      </c>
    </row>
    <row r="3" spans="1:37" ht="17" thickBot="1"/>
    <row r="4" spans="1:37" s="6" customFormat="1" ht="25" customHeight="1" thickTop="1">
      <c r="A4" s="113" t="s">
        <v>8</v>
      </c>
      <c r="B4" s="114"/>
      <c r="C4" s="114"/>
      <c r="D4" s="114"/>
      <c r="E4" s="114"/>
      <c r="F4" s="114"/>
      <c r="G4" s="114"/>
      <c r="H4" s="114"/>
      <c r="I4" s="114"/>
      <c r="J4" s="114"/>
      <c r="K4" s="114"/>
      <c r="L4" s="114"/>
      <c r="M4" s="114"/>
      <c r="N4" s="114"/>
      <c r="O4" s="114"/>
      <c r="P4" s="114"/>
      <c r="Q4" s="114"/>
      <c r="R4" s="114"/>
      <c r="S4" s="114"/>
      <c r="T4" s="114"/>
      <c r="U4" s="114"/>
      <c r="V4" s="114"/>
      <c r="W4" s="114"/>
      <c r="X4" s="114"/>
      <c r="Y4" s="115"/>
    </row>
    <row r="5" spans="1:37">
      <c r="A5" s="7"/>
      <c r="Y5" s="8"/>
    </row>
    <row r="6" spans="1:37">
      <c r="A6" s="9"/>
      <c r="B6" s="10" t="s">
        <v>9</v>
      </c>
      <c r="C6" s="10" t="s">
        <v>10</v>
      </c>
      <c r="D6" s="10" t="s">
        <v>11</v>
      </c>
      <c r="E6" s="10" t="s">
        <v>12</v>
      </c>
      <c r="F6" s="10" t="s">
        <v>13</v>
      </c>
      <c r="G6" s="10" t="s">
        <v>14</v>
      </c>
      <c r="H6" s="10" t="s">
        <v>15</v>
      </c>
      <c r="I6" s="10" t="s">
        <v>16</v>
      </c>
      <c r="J6" s="11" t="s">
        <v>17</v>
      </c>
      <c r="K6" s="10" t="s">
        <v>18</v>
      </c>
      <c r="L6" s="10" t="s">
        <v>19</v>
      </c>
      <c r="M6" s="12" t="s">
        <v>20</v>
      </c>
      <c r="N6" s="10" t="s">
        <v>21</v>
      </c>
      <c r="O6" s="10" t="s">
        <v>22</v>
      </c>
      <c r="P6" s="10" t="s">
        <v>23</v>
      </c>
      <c r="Q6" s="10" t="s">
        <v>24</v>
      </c>
      <c r="R6" s="11" t="s">
        <v>25</v>
      </c>
      <c r="S6" s="11" t="s">
        <v>26</v>
      </c>
      <c r="T6" s="11" t="s">
        <v>27</v>
      </c>
      <c r="U6" s="10" t="s">
        <v>28</v>
      </c>
      <c r="V6" s="10" t="s">
        <v>29</v>
      </c>
      <c r="W6" s="11" t="s">
        <v>30</v>
      </c>
      <c r="X6" s="11" t="s">
        <v>31</v>
      </c>
      <c r="Y6" s="13" t="s">
        <v>32</v>
      </c>
    </row>
    <row r="7" spans="1:37" ht="35" customHeight="1">
      <c r="A7" s="7"/>
      <c r="B7" s="116" t="s">
        <v>33</v>
      </c>
      <c r="C7" s="116"/>
      <c r="D7" s="116"/>
      <c r="E7" s="116"/>
      <c r="F7" s="116"/>
      <c r="G7" s="116"/>
      <c r="H7" s="116"/>
      <c r="I7" s="116"/>
      <c r="J7" s="116"/>
      <c r="K7" s="116"/>
      <c r="L7" s="116"/>
      <c r="M7" s="116"/>
      <c r="N7" s="116"/>
      <c r="O7" s="116"/>
      <c r="P7" s="116"/>
      <c r="Q7" s="116"/>
      <c r="R7" s="116"/>
      <c r="S7" s="116"/>
      <c r="T7" s="116"/>
      <c r="U7" s="116"/>
      <c r="V7" s="116"/>
      <c r="W7" s="116"/>
      <c r="X7" s="116"/>
      <c r="Y7" s="117"/>
      <c r="Z7" s="14"/>
      <c r="AA7" s="14"/>
      <c r="AB7" s="14"/>
      <c r="AC7" s="14"/>
      <c r="AD7" s="14"/>
      <c r="AE7" s="14"/>
      <c r="AF7" s="14"/>
      <c r="AG7" s="14"/>
    </row>
    <row r="8" spans="1:37" s="17" customFormat="1" ht="20" customHeight="1">
      <c r="A8" s="15"/>
      <c r="B8" s="118" t="s">
        <v>34</v>
      </c>
      <c r="C8" s="119"/>
      <c r="D8" s="119"/>
      <c r="E8" s="119"/>
      <c r="F8" s="119"/>
      <c r="G8" s="119"/>
      <c r="H8" s="119"/>
      <c r="I8" s="119"/>
      <c r="J8" s="119"/>
      <c r="K8" s="119"/>
      <c r="L8" s="119"/>
      <c r="M8" s="119"/>
      <c r="N8" s="119"/>
      <c r="O8" s="119"/>
      <c r="P8" s="119"/>
      <c r="Q8" s="119"/>
      <c r="R8" s="119"/>
      <c r="S8" s="119"/>
      <c r="T8" s="119"/>
      <c r="U8" s="119"/>
      <c r="V8" s="119"/>
      <c r="W8" s="119"/>
      <c r="X8" s="119"/>
      <c r="Y8" s="16"/>
      <c r="AA8" s="5" t="s">
        <v>3</v>
      </c>
    </row>
    <row r="9" spans="1:37" ht="69" thickBot="1">
      <c r="A9" s="9"/>
      <c r="B9" s="18" t="s">
        <v>35</v>
      </c>
      <c r="C9" s="19" t="s">
        <v>36</v>
      </c>
      <c r="D9" s="19" t="s">
        <v>37</v>
      </c>
      <c r="E9" s="19" t="s">
        <v>38</v>
      </c>
      <c r="F9" s="19" t="s">
        <v>39</v>
      </c>
      <c r="G9" s="19" t="s">
        <v>40</v>
      </c>
      <c r="H9" s="19" t="s">
        <v>41</v>
      </c>
      <c r="I9" s="19" t="s">
        <v>42</v>
      </c>
      <c r="J9" s="18" t="s">
        <v>43</v>
      </c>
      <c r="K9" s="19" t="s">
        <v>36</v>
      </c>
      <c r="L9" s="19" t="s">
        <v>37</v>
      </c>
      <c r="M9" s="19" t="s">
        <v>38</v>
      </c>
      <c r="N9" s="19" t="s">
        <v>39</v>
      </c>
      <c r="O9" s="19" t="s">
        <v>40</v>
      </c>
      <c r="P9" s="19" t="s">
        <v>41</v>
      </c>
      <c r="Q9" s="19" t="s">
        <v>42</v>
      </c>
      <c r="R9" s="20" t="s">
        <v>1</v>
      </c>
      <c r="S9" s="19" t="s">
        <v>36</v>
      </c>
      <c r="T9" s="19" t="s">
        <v>37</v>
      </c>
      <c r="U9" s="19" t="s">
        <v>38</v>
      </c>
      <c r="V9" s="19" t="s">
        <v>39</v>
      </c>
      <c r="W9" s="19" t="s">
        <v>40</v>
      </c>
      <c r="X9" s="19" t="s">
        <v>41</v>
      </c>
      <c r="Y9" s="21" t="s">
        <v>42</v>
      </c>
      <c r="AA9" s="5" t="s">
        <v>3</v>
      </c>
      <c r="AB9" s="19" t="s">
        <v>36</v>
      </c>
      <c r="AC9" s="19" t="s">
        <v>37</v>
      </c>
      <c r="AD9" s="19" t="s">
        <v>38</v>
      </c>
      <c r="AE9" s="19" t="s">
        <v>39</v>
      </c>
      <c r="AF9" s="19" t="s">
        <v>40</v>
      </c>
      <c r="AG9" s="19" t="s">
        <v>41</v>
      </c>
      <c r="AH9" s="21" t="s">
        <v>42</v>
      </c>
      <c r="AJ9" s="5" t="s">
        <v>44</v>
      </c>
      <c r="AK9" s="5" t="s">
        <v>45</v>
      </c>
    </row>
    <row r="10" spans="1:37">
      <c r="A10" s="22">
        <v>1913</v>
      </c>
      <c r="B10" s="23">
        <v>0.42309919443692967</v>
      </c>
      <c r="C10" s="24">
        <v>4.7507618222975612E-2</v>
      </c>
      <c r="D10" s="24">
        <v>4.9989032507650716E-2</v>
      </c>
      <c r="E10" s="24">
        <v>4.417587350543211E-2</v>
      </c>
      <c r="F10" s="24">
        <v>5.9541514896459584E-2</v>
      </c>
      <c r="G10" s="24">
        <v>7.1173569374358896E-4</v>
      </c>
      <c r="H10" s="24">
        <v>0.10296646206991127</v>
      </c>
      <c r="I10" s="25">
        <v>0.11820695754075677</v>
      </c>
      <c r="J10" s="26">
        <v>0.31593098384780877</v>
      </c>
      <c r="K10" s="27">
        <v>4.7485049582029502E-2</v>
      </c>
      <c r="L10" s="27">
        <v>3.7174480100953124E-2</v>
      </c>
      <c r="M10" s="27">
        <v>3.1235348680439676E-2</v>
      </c>
      <c r="N10" s="27">
        <v>5.247068885072953E-2</v>
      </c>
      <c r="O10" s="27">
        <v>3.5334533584679105E-4</v>
      </c>
      <c r="P10" s="27">
        <v>4.2978138724691056E-2</v>
      </c>
      <c r="Q10" s="27">
        <v>0.10423393257311905</v>
      </c>
      <c r="R10" s="28">
        <v>0.18835218480515314</v>
      </c>
      <c r="S10" s="24">
        <v>4.7507330398972834E-2</v>
      </c>
      <c r="T10" s="24">
        <v>2.4038576234570175E-2</v>
      </c>
      <c r="U10" s="24">
        <v>1.4991082011695312E-2</v>
      </c>
      <c r="V10" s="24">
        <v>2.8220903352480217E-2</v>
      </c>
      <c r="W10" s="24">
        <v>5.502154910967826E-5</v>
      </c>
      <c r="X10" s="24">
        <v>1.7532688947934329E-2</v>
      </c>
      <c r="Y10" s="25">
        <v>5.6006582310390553E-2</v>
      </c>
      <c r="Z10" s="29"/>
      <c r="AA10" s="30">
        <v>0.10263336422885365</v>
      </c>
      <c r="AB10" s="30">
        <v>1.7435761088910283E-2</v>
      </c>
      <c r="AC10" s="30">
        <v>1.2350419705766252E-2</v>
      </c>
      <c r="AD10" s="30">
        <v>1.0225165518335307E-2</v>
      </c>
      <c r="AE10" s="30">
        <v>1.6813137698420376E-2</v>
      </c>
      <c r="AF10" s="30">
        <v>6.2121604310323377E-5</v>
      </c>
      <c r="AG10" s="30">
        <v>1.2320173084651262E-2</v>
      </c>
      <c r="AH10" s="30">
        <v>3.3426585528459812E-2</v>
      </c>
      <c r="AJ10" s="31">
        <v>0.67778601800641192</v>
      </c>
      <c r="AK10" s="29">
        <f>(AB10+AC10+AD10+AE10+AF10*AJ10)/AA10</f>
        <v>0.5540750767893351</v>
      </c>
    </row>
    <row r="11" spans="1:37">
      <c r="A11" s="22">
        <v>1914</v>
      </c>
      <c r="B11" s="32">
        <v>0.42953700544365464</v>
      </c>
      <c r="C11" s="27">
        <v>4.6924309727160399E-2</v>
      </c>
      <c r="D11" s="27">
        <v>5.4136196924269187E-2</v>
      </c>
      <c r="E11" s="27">
        <v>4.6740744367670645E-2</v>
      </c>
      <c r="F11" s="27">
        <v>6.1687067799690659E-2</v>
      </c>
      <c r="G11" s="27">
        <v>7.4404688351458782E-4</v>
      </c>
      <c r="H11" s="27">
        <v>9.9536345570649207E-2</v>
      </c>
      <c r="I11" s="33">
        <v>0.11976829417069998</v>
      </c>
      <c r="J11" s="26">
        <v>0.32264482265376165</v>
      </c>
      <c r="K11" s="27">
        <v>4.6902908403025668E-2</v>
      </c>
      <c r="L11" s="27">
        <v>4.0490973860309337E-2</v>
      </c>
      <c r="M11" s="27">
        <v>3.3060105692971103E-2</v>
      </c>
      <c r="N11" s="27">
        <v>5.4452876627756518E-2</v>
      </c>
      <c r="O11" s="27">
        <v>3.7577448247911569E-4</v>
      </c>
      <c r="P11" s="27">
        <v>4.1571601164885542E-2</v>
      </c>
      <c r="Q11" s="27">
        <v>0.1057905824223344</v>
      </c>
      <c r="R11" s="34">
        <v>0.19327315990834554</v>
      </c>
      <c r="S11" s="27">
        <v>4.692428652929171E-2</v>
      </c>
      <c r="T11" s="27">
        <v>2.6589370088756947E-2</v>
      </c>
      <c r="U11" s="27">
        <v>1.5925549487899402E-2</v>
      </c>
      <c r="V11" s="27">
        <v>2.9464431005535585E-2</v>
      </c>
      <c r="W11" s="27">
        <v>6.3017748323276537E-5</v>
      </c>
      <c r="X11" s="27">
        <v>1.7117626012530925E-2</v>
      </c>
      <c r="Y11" s="33">
        <v>5.7188879036007723E-2</v>
      </c>
      <c r="Z11" s="29"/>
      <c r="AA11" s="30">
        <v>0.10626207892559904</v>
      </c>
      <c r="AB11" s="30">
        <v>1.7222598551020658E-2</v>
      </c>
      <c r="AC11" s="30">
        <v>1.3825145649997261E-2</v>
      </c>
      <c r="AD11" s="30">
        <v>1.0924853299440271E-2</v>
      </c>
      <c r="AE11" s="30">
        <v>1.7697590944404547E-2</v>
      </c>
      <c r="AF11" s="30">
        <v>6.8080717042341083E-5</v>
      </c>
      <c r="AG11" s="30">
        <v>1.2112057927549161E-2</v>
      </c>
      <c r="AH11" s="30">
        <v>3.4411751836144824E-2</v>
      </c>
      <c r="AJ11" s="31">
        <v>0.68153814448678296</v>
      </c>
      <c r="AK11" s="29">
        <f t="shared" ref="AK11:AK74" si="0">(AB11+AC11+AD11+AE11+AF11*AJ11)/AA11</f>
        <v>0.5619745882465047</v>
      </c>
    </row>
    <row r="12" spans="1:37">
      <c r="A12" s="22">
        <v>1915</v>
      </c>
      <c r="B12" s="32">
        <v>0.42188210460514047</v>
      </c>
      <c r="C12" s="27">
        <v>4.8775865689154367E-2</v>
      </c>
      <c r="D12" s="27">
        <v>5.3099298114025931E-2</v>
      </c>
      <c r="E12" s="27">
        <v>4.673661515253031E-2</v>
      </c>
      <c r="F12" s="27">
        <v>5.9221633226127064E-2</v>
      </c>
      <c r="G12" s="27">
        <v>7.6020804792566404E-4</v>
      </c>
      <c r="H12" s="27">
        <v>9.8698951990728007E-2</v>
      </c>
      <c r="I12" s="33">
        <v>0.1145895323846491</v>
      </c>
      <c r="J12" s="26">
        <v>0.31473979647942424</v>
      </c>
      <c r="K12" s="27">
        <v>4.8752588820210857E-2</v>
      </c>
      <c r="L12" s="27">
        <v>3.9233909179533406E-2</v>
      </c>
      <c r="M12" s="27">
        <v>3.2903883151344432E-2</v>
      </c>
      <c r="N12" s="27">
        <v>5.2019590490828889E-2</v>
      </c>
      <c r="O12" s="27">
        <v>3.8585937356525176E-4</v>
      </c>
      <c r="P12" s="27">
        <v>4.072526185252618E-2</v>
      </c>
      <c r="Q12" s="27">
        <v>0.10071870361141529</v>
      </c>
      <c r="R12" s="34">
        <v>0.18702569406720165</v>
      </c>
      <c r="S12" s="27">
        <v>4.877544990375203E-2</v>
      </c>
      <c r="T12" s="27">
        <v>2.4981947483808987E-2</v>
      </c>
      <c r="U12" s="27">
        <v>1.5610571419082897E-2</v>
      </c>
      <c r="V12" s="27">
        <v>2.7645678328194648E-2</v>
      </c>
      <c r="W12" s="27">
        <v>6.5902878541900748E-5</v>
      </c>
      <c r="X12" s="27">
        <v>1.6473284278846631E-2</v>
      </c>
      <c r="Y12" s="33">
        <v>5.3472859774974561E-2</v>
      </c>
      <c r="Z12" s="29"/>
      <c r="AA12" s="30">
        <v>9.6136019905678965E-2</v>
      </c>
      <c r="AB12" s="30">
        <v>1.7900725665450156E-2</v>
      </c>
      <c r="AC12" s="30">
        <v>1.1733846392091563E-2</v>
      </c>
      <c r="AD12" s="30">
        <v>1.018024214923741E-2</v>
      </c>
      <c r="AE12" s="30">
        <v>1.5438923458157661E-2</v>
      </c>
      <c r="AF12" s="30">
        <v>7.006926171943773E-5</v>
      </c>
      <c r="AG12" s="30">
        <v>1.0901451209124207E-2</v>
      </c>
      <c r="AH12" s="30">
        <v>2.9910761769898521E-2</v>
      </c>
      <c r="AJ12" s="31">
        <v>0.68450855901336061</v>
      </c>
      <c r="AK12" s="29">
        <f t="shared" si="0"/>
        <v>0.57524433327451174</v>
      </c>
    </row>
    <row r="13" spans="1:37">
      <c r="A13" s="22">
        <v>1916</v>
      </c>
      <c r="B13" s="35">
        <v>0.4438837529981236</v>
      </c>
      <c r="C13" s="36">
        <v>7.6146769807976494E-2</v>
      </c>
      <c r="D13" s="36">
        <v>5.0456186225166927E-2</v>
      </c>
      <c r="E13" s="36">
        <v>4.5962025238817671E-2</v>
      </c>
      <c r="F13" s="36">
        <v>5.4834713750130326E-2</v>
      </c>
      <c r="G13" s="36">
        <v>7.7406771181860994E-4</v>
      </c>
      <c r="H13" s="36">
        <v>0.10857566927274723</v>
      </c>
      <c r="I13" s="37">
        <v>0.10713432099146637</v>
      </c>
      <c r="J13" s="26">
        <v>0.33950967632503226</v>
      </c>
      <c r="K13" s="27">
        <v>7.8498411241385221E-2</v>
      </c>
      <c r="L13" s="27">
        <v>3.7769501732436511E-2</v>
      </c>
      <c r="M13" s="27">
        <v>3.3122306756781288E-2</v>
      </c>
      <c r="N13" s="27">
        <v>4.8567661394192899E-2</v>
      </c>
      <c r="O13" s="27">
        <v>3.9456089090338304E-4</v>
      </c>
      <c r="P13" s="27">
        <v>4.620806372637503E-2</v>
      </c>
      <c r="Q13" s="27">
        <v>9.4949170582958028E-2</v>
      </c>
      <c r="R13" s="34">
        <v>0.20635863045401706</v>
      </c>
      <c r="S13" s="38">
        <v>6.7113289920694236E-2</v>
      </c>
      <c r="T13" s="38">
        <v>2.5076517149634766E-2</v>
      </c>
      <c r="U13" s="38">
        <v>1.6492250046927181E-2</v>
      </c>
      <c r="V13" s="38">
        <v>2.6599986497006498E-2</v>
      </c>
      <c r="W13" s="38">
        <v>6.9366870899096003E-5</v>
      </c>
      <c r="X13" s="38">
        <v>1.9046192578391657E-2</v>
      </c>
      <c r="Y13" s="39">
        <v>5.1961027390463661E-2</v>
      </c>
      <c r="Z13" s="29"/>
      <c r="AA13" s="30">
        <v>9.5739584895034355E-2</v>
      </c>
      <c r="AB13" s="30">
        <v>1.7406978205709397E-2</v>
      </c>
      <c r="AC13" s="30">
        <v>1.1606411156383374E-2</v>
      </c>
      <c r="AD13" s="30">
        <v>1.0587530205662972E-2</v>
      </c>
      <c r="AE13" s="30">
        <v>1.4681213280590072E-2</v>
      </c>
      <c r="AF13" s="30">
        <v>7.2505641883833125E-5</v>
      </c>
      <c r="AG13" s="30">
        <v>1.2662919602166266E-2</v>
      </c>
      <c r="AH13" s="30">
        <v>2.8722026802638481E-2</v>
      </c>
      <c r="AJ13" s="31">
        <v>0.68559676060019725</v>
      </c>
      <c r="AK13" s="29">
        <f t="shared" si="0"/>
        <v>0.56749611501986563</v>
      </c>
    </row>
    <row r="14" spans="1:37">
      <c r="A14" s="22">
        <v>1917</v>
      </c>
      <c r="B14" s="40">
        <v>0.4490198792078352</v>
      </c>
      <c r="C14" s="27">
        <v>8.4989247008277119E-2</v>
      </c>
      <c r="D14" s="27">
        <v>5.0538481899083103E-2</v>
      </c>
      <c r="E14" s="27">
        <v>4.4779403514890327E-2</v>
      </c>
      <c r="F14" s="27">
        <v>5.7200300290341163E-2</v>
      </c>
      <c r="G14" s="27">
        <v>7.6627221211790649E-4</v>
      </c>
      <c r="H14" s="27">
        <v>0.1000137013877589</v>
      </c>
      <c r="I14" s="33">
        <v>0.1107324728953666</v>
      </c>
      <c r="J14" s="26">
        <v>0.34590331461740398</v>
      </c>
      <c r="K14" s="27">
        <v>8.6068906365204062E-2</v>
      </c>
      <c r="L14" s="27">
        <v>3.7815905561033085E-2</v>
      </c>
      <c r="M14" s="27">
        <v>3.2550384428716148E-2</v>
      </c>
      <c r="N14" s="27">
        <v>5.0257759738878423E-2</v>
      </c>
      <c r="O14" s="27">
        <v>3.9242521895845354E-4</v>
      </c>
      <c r="P14" s="27">
        <v>4.1465671034241224E-2</v>
      </c>
      <c r="Q14" s="27">
        <v>9.7352262270372622E-2</v>
      </c>
      <c r="R14" s="34">
        <v>0.20136263442645991</v>
      </c>
      <c r="S14" s="27">
        <v>8.0431502431858232E-2</v>
      </c>
      <c r="T14" s="27">
        <v>3.0590827935241181E-2</v>
      </c>
      <c r="U14" s="27">
        <v>1.2616237853500382E-2</v>
      </c>
      <c r="V14" s="27">
        <v>1.8436829410518586E-2</v>
      </c>
      <c r="W14" s="27">
        <v>7.3457862050073643E-5</v>
      </c>
      <c r="X14" s="27">
        <v>2.3609405243170876E-2</v>
      </c>
      <c r="Y14" s="33">
        <v>3.5604373690120601E-2</v>
      </c>
      <c r="Z14" s="29"/>
      <c r="AA14" s="30">
        <v>0.10273879237659124</v>
      </c>
      <c r="AB14" s="30">
        <v>2.7362391433127214E-2</v>
      </c>
      <c r="AC14" s="30">
        <v>1.4398108876311395E-2</v>
      </c>
      <c r="AD14" s="30">
        <v>9.1816279141629983E-3</v>
      </c>
      <c r="AE14" s="30">
        <v>1.2406330619440813E-2</v>
      </c>
      <c r="AF14" s="30">
        <v>7.4592275820101534E-5</v>
      </c>
      <c r="AG14" s="30">
        <v>1.5284553121140621E-2</v>
      </c>
      <c r="AH14" s="30">
        <v>2.4031188136588111E-2</v>
      </c>
      <c r="AJ14" s="31">
        <v>0.68694243646477637</v>
      </c>
      <c r="AK14" s="29">
        <f t="shared" si="0"/>
        <v>0.61709601579063522</v>
      </c>
    </row>
    <row r="15" spans="1:37">
      <c r="A15" s="22">
        <v>1918</v>
      </c>
      <c r="B15" s="32">
        <v>0.43637946326819005</v>
      </c>
      <c r="C15" s="27">
        <v>8.6544415397708754E-2</v>
      </c>
      <c r="D15" s="27">
        <v>5.3352271072626335E-2</v>
      </c>
      <c r="E15" s="27">
        <v>4.0621955392529968E-2</v>
      </c>
      <c r="F15" s="27">
        <v>5.4137698654479184E-2</v>
      </c>
      <c r="G15" s="27">
        <v>8.0087429827560791E-4</v>
      </c>
      <c r="H15" s="27">
        <v>0.10045667981998221</v>
      </c>
      <c r="I15" s="33">
        <v>0.10046556863258799</v>
      </c>
      <c r="J15" s="26">
        <v>0.33853933940795539</v>
      </c>
      <c r="K15" s="27">
        <v>8.4244051271188614E-2</v>
      </c>
      <c r="L15" s="27">
        <v>4.5366890018326188E-2</v>
      </c>
      <c r="M15" s="27">
        <v>2.8134456119066353E-2</v>
      </c>
      <c r="N15" s="27">
        <v>4.3392800085543651E-2</v>
      </c>
      <c r="O15" s="27">
        <v>4.1869049780375524E-4</v>
      </c>
      <c r="P15" s="27">
        <v>5.6400625484278016E-2</v>
      </c>
      <c r="Q15" s="27">
        <v>8.0581825931748813E-2</v>
      </c>
      <c r="R15" s="34">
        <v>0.18951893559985655</v>
      </c>
      <c r="S15" s="27">
        <v>7.0117032794950171E-2</v>
      </c>
      <c r="T15" s="27">
        <v>2.9002329319710866E-2</v>
      </c>
      <c r="U15" s="27">
        <v>1.1241526117761044E-2</v>
      </c>
      <c r="V15" s="27">
        <v>1.8975381959005149E-2</v>
      </c>
      <c r="W15" s="27">
        <v>7.8054455620949316E-5</v>
      </c>
      <c r="X15" s="27">
        <v>2.4950315798295496E-2</v>
      </c>
      <c r="Y15" s="33">
        <v>3.5154295154512925E-2</v>
      </c>
      <c r="Z15" s="29"/>
      <c r="AA15" s="30">
        <v>0.10588708158687213</v>
      </c>
      <c r="AB15" s="30">
        <v>2.9954293202656704E-2</v>
      </c>
      <c r="AC15" s="30">
        <v>1.5250714520052456E-2</v>
      </c>
      <c r="AD15" s="30">
        <v>8.6738336168893735E-3</v>
      </c>
      <c r="AE15" s="30">
        <v>1.2450140569305202E-2</v>
      </c>
      <c r="AF15" s="30">
        <v>7.8881302889791813E-5</v>
      </c>
      <c r="AG15" s="30">
        <v>1.6351275311269883E-2</v>
      </c>
      <c r="AH15" s="30">
        <v>2.312794306380879E-2</v>
      </c>
      <c r="AJ15" s="31">
        <v>0.68737882484698565</v>
      </c>
      <c r="AK15" s="29">
        <f t="shared" si="0"/>
        <v>0.62692447701209197</v>
      </c>
    </row>
    <row r="16" spans="1:37">
      <c r="A16" s="41">
        <v>1919</v>
      </c>
      <c r="B16" s="42">
        <v>0.45434684309179169</v>
      </c>
      <c r="C16" s="43">
        <v>9.3075715203012055E-2</v>
      </c>
      <c r="D16" s="43">
        <v>5.8433648686742799E-2</v>
      </c>
      <c r="E16" s="43">
        <v>3.9170438548648379E-2</v>
      </c>
      <c r="F16" s="43">
        <v>5.7617529211969845E-2</v>
      </c>
      <c r="G16" s="43">
        <v>7.9723548213013571E-4</v>
      </c>
      <c r="H16" s="43">
        <v>9.6080675561890053E-2</v>
      </c>
      <c r="I16" s="44">
        <v>0.10917160039739837</v>
      </c>
      <c r="J16" s="45">
        <v>0.36369668344326234</v>
      </c>
      <c r="K16" s="43">
        <v>9.1000487578351913E-2</v>
      </c>
      <c r="L16" s="43">
        <v>5.1725522865450728E-2</v>
      </c>
      <c r="M16" s="43">
        <v>2.7882992213096838E-2</v>
      </c>
      <c r="N16" s="43">
        <v>4.7583723712975069E-2</v>
      </c>
      <c r="O16" s="43">
        <v>4.2094132671121644E-4</v>
      </c>
      <c r="P16" s="43">
        <v>5.4849290839926193E-2</v>
      </c>
      <c r="Q16" s="43">
        <v>9.0233724906750426E-2</v>
      </c>
      <c r="R16" s="46">
        <v>0.21007459057269554</v>
      </c>
      <c r="S16" s="43">
        <v>7.4431473952253385E-2</v>
      </c>
      <c r="T16" s="43">
        <v>3.4350693201748307E-2</v>
      </c>
      <c r="U16" s="43">
        <v>1.116437275347028E-2</v>
      </c>
      <c r="V16" s="43">
        <v>2.2679156394259967E-2</v>
      </c>
      <c r="W16" s="43">
        <v>8.0736648268790585E-5</v>
      </c>
      <c r="X16" s="43">
        <v>2.4432848904621194E-2</v>
      </c>
      <c r="Y16" s="44">
        <v>4.2935308718073592E-2</v>
      </c>
      <c r="Z16" s="29"/>
      <c r="AA16" s="30">
        <v>0.11974310034964324</v>
      </c>
      <c r="AB16" s="30">
        <v>3.4801605217301919E-2</v>
      </c>
      <c r="AC16" s="30">
        <v>1.8963227630578387E-2</v>
      </c>
      <c r="AD16" s="30">
        <v>8.2931105302922539E-3</v>
      </c>
      <c r="AE16" s="30">
        <v>1.4045537801646963E-2</v>
      </c>
      <c r="AF16" s="30">
        <v>8.0923899417428811E-5</v>
      </c>
      <c r="AG16" s="30">
        <v>1.6910607298490934E-2</v>
      </c>
      <c r="AH16" s="30">
        <v>2.664808797191532E-2</v>
      </c>
      <c r="AJ16" s="31">
        <v>0.68948149747798826</v>
      </c>
      <c r="AK16" s="29">
        <f t="shared" si="0"/>
        <v>0.63602225505094423</v>
      </c>
    </row>
    <row r="17" spans="1:37">
      <c r="A17" s="22">
        <v>1920</v>
      </c>
      <c r="B17" s="32">
        <v>0.43438579978886221</v>
      </c>
      <c r="C17" s="27">
        <v>8.5837590171844849E-2</v>
      </c>
      <c r="D17" s="27">
        <v>5.7054919322963984E-2</v>
      </c>
      <c r="E17" s="27">
        <v>3.5088239392681485E-2</v>
      </c>
      <c r="F17" s="27">
        <v>5.2011923420565542E-2</v>
      </c>
      <c r="G17" s="27">
        <v>8.2175465694787322E-4</v>
      </c>
      <c r="H17" s="27">
        <v>0.10364339744141765</v>
      </c>
      <c r="I17" s="33">
        <v>9.9927975382440817E-2</v>
      </c>
      <c r="J17" s="26">
        <v>0.33680086543675486</v>
      </c>
      <c r="K17" s="27">
        <v>8.2474628632752386E-2</v>
      </c>
      <c r="L17" s="27">
        <v>4.6603242066486188E-2</v>
      </c>
      <c r="M17" s="27">
        <v>2.4829356864029054E-2</v>
      </c>
      <c r="N17" s="27">
        <v>4.1880733426677558E-2</v>
      </c>
      <c r="O17" s="27">
        <v>4.3515902475742616E-4</v>
      </c>
      <c r="P17" s="27">
        <v>6.0062610518355951E-2</v>
      </c>
      <c r="Q17" s="27">
        <v>8.0515134903696398E-2</v>
      </c>
      <c r="R17" s="34">
        <v>0.18402602239174717</v>
      </c>
      <c r="S17" s="27">
        <v>6.4874953434065227E-2</v>
      </c>
      <c r="T17" s="27">
        <v>2.7438702598933357E-2</v>
      </c>
      <c r="U17" s="27">
        <v>1.0357500712106282E-2</v>
      </c>
      <c r="V17" s="27">
        <v>1.9307118413147251E-2</v>
      </c>
      <c r="W17" s="27">
        <v>8.330304508136251E-5</v>
      </c>
      <c r="X17" s="27">
        <v>2.4930730993993355E-2</v>
      </c>
      <c r="Y17" s="33">
        <v>3.7033713194420351E-2</v>
      </c>
      <c r="Z17" s="29"/>
      <c r="AA17" s="30">
        <v>0.11376970459604159</v>
      </c>
      <c r="AB17" s="30">
        <v>3.3975362529016728E-2</v>
      </c>
      <c r="AC17" s="30">
        <v>1.6920934127723653E-2</v>
      </c>
      <c r="AD17" s="30">
        <v>7.5983532014975378E-3</v>
      </c>
      <c r="AE17" s="30">
        <v>1.2681365621955116E-2</v>
      </c>
      <c r="AF17" s="30">
        <v>8.3962741601777512E-5</v>
      </c>
      <c r="AG17" s="30">
        <v>1.8119928521812389E-2</v>
      </c>
      <c r="AH17" s="30">
        <v>2.4389797852434378E-2</v>
      </c>
      <c r="AJ17" s="31">
        <v>0.68985439142359983</v>
      </c>
      <c r="AK17" s="29">
        <f t="shared" si="0"/>
        <v>0.62612395627756101</v>
      </c>
    </row>
    <row r="18" spans="1:37">
      <c r="A18" s="22">
        <v>1921</v>
      </c>
      <c r="B18" s="32">
        <v>0.46528068848676268</v>
      </c>
      <c r="C18" s="27">
        <v>6.0894407497108498E-2</v>
      </c>
      <c r="D18" s="27">
        <v>6.9301297710433238E-2</v>
      </c>
      <c r="E18" s="27">
        <v>4.3342035246640466E-2</v>
      </c>
      <c r="F18" s="27">
        <v>4.9913024882342408E-2</v>
      </c>
      <c r="G18" s="27">
        <v>9.1897219799228977E-4</v>
      </c>
      <c r="H18" s="27">
        <v>0.14599628344697096</v>
      </c>
      <c r="I18" s="33">
        <v>9.4914667505274872E-2</v>
      </c>
      <c r="J18" s="26">
        <v>0.3479750009974672</v>
      </c>
      <c r="K18" s="27">
        <v>6.0586633568575285E-2</v>
      </c>
      <c r="L18" s="27">
        <v>5.7573237035969851E-2</v>
      </c>
      <c r="M18" s="27">
        <v>3.0245217668059401E-2</v>
      </c>
      <c r="N18" s="27">
        <v>4.053787234291497E-2</v>
      </c>
      <c r="O18" s="27">
        <v>4.9459465479338965E-4</v>
      </c>
      <c r="P18" s="27">
        <v>8.1424306353685305E-2</v>
      </c>
      <c r="Q18" s="27">
        <v>7.7113139373468961E-2</v>
      </c>
      <c r="R18" s="34">
        <v>0.18099041031887286</v>
      </c>
      <c r="S18" s="27">
        <v>4.9536035974827038E-2</v>
      </c>
      <c r="T18" s="27">
        <v>3.2746329659585238E-2</v>
      </c>
      <c r="U18" s="27">
        <v>1.263446890131577E-2</v>
      </c>
      <c r="V18" s="27">
        <v>1.8789790968613284E-2</v>
      </c>
      <c r="W18" s="27">
        <v>1.0329748690780078E-4</v>
      </c>
      <c r="X18" s="27">
        <v>3.1524163380552209E-2</v>
      </c>
      <c r="Y18" s="33">
        <v>3.5656323947071494E-2</v>
      </c>
      <c r="Z18" s="29"/>
      <c r="AA18" s="30">
        <v>0.113973306874483</v>
      </c>
      <c r="AB18" s="30">
        <v>2.3825303527952334E-2</v>
      </c>
      <c r="AC18" s="30">
        <v>2.0916148252309731E-2</v>
      </c>
      <c r="AD18" s="30">
        <v>9.4084491329483513E-3</v>
      </c>
      <c r="AE18" s="30">
        <v>1.2469163156576897E-2</v>
      </c>
      <c r="AF18" s="30">
        <v>9.9892999156842385E-5</v>
      </c>
      <c r="AG18" s="30">
        <v>2.3527681900986516E-2</v>
      </c>
      <c r="AH18" s="30">
        <v>2.3726667904552287E-2</v>
      </c>
      <c r="AJ18" s="31">
        <v>0.69485560650221578</v>
      </c>
      <c r="AK18" s="29">
        <f t="shared" si="0"/>
        <v>0.58512363209523033</v>
      </c>
    </row>
    <row r="19" spans="1:37">
      <c r="A19" s="22">
        <v>1922</v>
      </c>
      <c r="B19" s="32">
        <v>0.45536580615846073</v>
      </c>
      <c r="C19" s="27">
        <v>4.5506003254068846E-2</v>
      </c>
      <c r="D19" s="27">
        <v>7.2675255470151204E-2</v>
      </c>
      <c r="E19" s="27">
        <v>4.819374738577905E-2</v>
      </c>
      <c r="F19" s="27">
        <v>5.0940383202894679E-2</v>
      </c>
      <c r="G19" s="27">
        <v>9.3725887508780089E-4</v>
      </c>
      <c r="H19" s="27">
        <v>0.13848706806191019</v>
      </c>
      <c r="I19" s="33">
        <v>9.8626089908569026E-2</v>
      </c>
      <c r="J19" s="26">
        <v>0.34065941221510232</v>
      </c>
      <c r="K19" s="27">
        <v>4.4477358989708303E-2</v>
      </c>
      <c r="L19" s="27">
        <v>6.1040637868736244E-2</v>
      </c>
      <c r="M19" s="27">
        <v>3.5083451543816792E-2</v>
      </c>
      <c r="N19" s="27">
        <v>4.1188321141206921E-2</v>
      </c>
      <c r="O19" s="27">
        <v>5.0799278741451702E-4</v>
      </c>
      <c r="P19" s="27">
        <v>7.8581202638118616E-2</v>
      </c>
      <c r="Q19" s="27">
        <v>7.9780447246100963E-2</v>
      </c>
      <c r="R19" s="34">
        <v>0.17626613263747531</v>
      </c>
      <c r="S19" s="27">
        <v>3.7019787868639666E-2</v>
      </c>
      <c r="T19" s="27">
        <v>3.6581875136200349E-2</v>
      </c>
      <c r="U19" s="27">
        <v>1.7327551479782068E-2</v>
      </c>
      <c r="V19" s="27">
        <v>1.86707368618503E-2</v>
      </c>
      <c r="W19" s="27">
        <v>1.0661566204736888E-4</v>
      </c>
      <c r="X19" s="27">
        <v>3.0483301983672436E-2</v>
      </c>
      <c r="Y19" s="33">
        <v>3.6076263645283137E-2</v>
      </c>
      <c r="Z19" s="29"/>
      <c r="AA19" s="30">
        <v>0.11077264715088493</v>
      </c>
      <c r="AB19" s="30">
        <v>1.6524644180372243E-2</v>
      </c>
      <c r="AC19" s="30">
        <v>2.2897312966203724E-2</v>
      </c>
      <c r="AD19" s="30">
        <v>1.1827609352693717E-2</v>
      </c>
      <c r="AE19" s="30">
        <v>1.2520643909259313E-2</v>
      </c>
      <c r="AF19" s="30">
        <v>1.0269385180444579E-4</v>
      </c>
      <c r="AG19" s="30">
        <v>2.2640010781779601E-2</v>
      </c>
      <c r="AH19" s="30">
        <v>2.42597321087719E-2</v>
      </c>
      <c r="AJ19" s="31">
        <v>0.69532946895311898</v>
      </c>
      <c r="AK19" s="29">
        <f t="shared" si="0"/>
        <v>0.57633015109776509</v>
      </c>
    </row>
    <row r="20" spans="1:37">
      <c r="A20" s="22">
        <v>1923</v>
      </c>
      <c r="B20" s="32">
        <v>0.43102782655751548</v>
      </c>
      <c r="C20" s="27">
        <v>8.0322398407162682E-2</v>
      </c>
      <c r="D20" s="27">
        <v>6.4576406848707621E-2</v>
      </c>
      <c r="E20" s="27">
        <v>4.1766766427660959E-2</v>
      </c>
      <c r="F20" s="27">
        <v>4.8450115298989828E-2</v>
      </c>
      <c r="G20" s="27">
        <v>9.3401464600801525E-4</v>
      </c>
      <c r="H20" s="27">
        <v>0.10362543982388678</v>
      </c>
      <c r="I20" s="33">
        <v>9.1352685105099557E-2</v>
      </c>
      <c r="J20" s="26">
        <v>0.32400765766875089</v>
      </c>
      <c r="K20" s="27">
        <v>7.6774100090447245E-2</v>
      </c>
      <c r="L20" s="27">
        <v>5.135831727031985E-2</v>
      </c>
      <c r="M20" s="27">
        <v>2.8316278266603552E-2</v>
      </c>
      <c r="N20" s="27">
        <v>3.7030587944335551E-2</v>
      </c>
      <c r="O20" s="27">
        <v>5.1535996464980834E-4</v>
      </c>
      <c r="P20" s="27">
        <v>6.0144805975493376E-2</v>
      </c>
      <c r="Q20" s="27">
        <v>6.9868208156901562E-2</v>
      </c>
      <c r="R20" s="34">
        <v>0.16885257938925011</v>
      </c>
      <c r="S20" s="27">
        <v>6.2149946768401715E-2</v>
      </c>
      <c r="T20" s="27">
        <v>2.7085881442276381E-2</v>
      </c>
      <c r="U20" s="27">
        <v>1.1902166301891181E-2</v>
      </c>
      <c r="V20" s="27">
        <v>1.3365869836003505E-2</v>
      </c>
      <c r="W20" s="27">
        <v>1.1532873751264459E-4</v>
      </c>
      <c r="X20" s="27">
        <v>2.910923397172193E-2</v>
      </c>
      <c r="Y20" s="33">
        <v>2.5124152331442693E-2</v>
      </c>
      <c r="Z20" s="29"/>
      <c r="AA20" s="30">
        <v>0.10395302668581541</v>
      </c>
      <c r="AB20" s="30">
        <v>2.8630294037339875E-2</v>
      </c>
      <c r="AC20" s="30">
        <v>1.7617829449866632E-2</v>
      </c>
      <c r="AD20" s="30">
        <v>8.5251750897306407E-3</v>
      </c>
      <c r="AE20" s="30">
        <v>9.4278940515410484E-3</v>
      </c>
      <c r="AF20" s="30">
        <v>1.0959939994544417E-4</v>
      </c>
      <c r="AG20" s="30">
        <v>2.1854831090731115E-2</v>
      </c>
      <c r="AH20" s="30">
        <v>1.7787403566660601E-2</v>
      </c>
      <c r="AJ20" s="31">
        <v>0.69963530438390809</v>
      </c>
      <c r="AK20" s="29">
        <f t="shared" si="0"/>
        <v>0.6183357453582462</v>
      </c>
    </row>
    <row r="21" spans="1:37">
      <c r="A21" s="22">
        <v>1924</v>
      </c>
      <c r="B21" s="32">
        <v>0.45262930734206125</v>
      </c>
      <c r="C21" s="27">
        <v>7.2751876703327556E-2</v>
      </c>
      <c r="D21" s="27">
        <v>6.9724371556229181E-2</v>
      </c>
      <c r="E21" s="27">
        <v>4.7134615294134902E-2</v>
      </c>
      <c r="F21" s="27">
        <v>5.1875479606703315E-2</v>
      </c>
      <c r="G21" s="27">
        <v>1.0401497096679214E-3</v>
      </c>
      <c r="H21" s="27">
        <v>0.11094950575862096</v>
      </c>
      <c r="I21" s="33">
        <v>9.9153308713377492E-2</v>
      </c>
      <c r="J21" s="26">
        <v>0.33822849608093158</v>
      </c>
      <c r="K21" s="27">
        <v>6.9072709327254581E-2</v>
      </c>
      <c r="L21" s="27">
        <v>5.5024491114712012E-2</v>
      </c>
      <c r="M21" s="27">
        <v>3.1594117287694616E-2</v>
      </c>
      <c r="N21" s="27">
        <v>3.9411435669749417E-2</v>
      </c>
      <c r="O21" s="27">
        <v>5.9798615849090552E-4</v>
      </c>
      <c r="P21" s="27">
        <v>6.7148037728153989E-2</v>
      </c>
      <c r="Q21" s="27">
        <v>7.5379718794876066E-2</v>
      </c>
      <c r="R21" s="34">
        <v>0.17605549310994764</v>
      </c>
      <c r="S21" s="27">
        <v>5.7286632357495246E-2</v>
      </c>
      <c r="T21" s="27">
        <v>2.9431308572962011E-2</v>
      </c>
      <c r="U21" s="27">
        <v>1.2357698441031196E-2</v>
      </c>
      <c r="V21" s="27">
        <v>1.5438981434928096E-2</v>
      </c>
      <c r="W21" s="27">
        <v>1.4918817243609797E-4</v>
      </c>
      <c r="X21" s="27">
        <v>3.1954148822270406E-2</v>
      </c>
      <c r="Y21" s="33">
        <v>2.943753530882455E-2</v>
      </c>
      <c r="Z21" s="29"/>
      <c r="AA21" s="30">
        <v>0.1087663343816694</v>
      </c>
      <c r="AB21" s="30">
        <v>2.5207807701173694E-2</v>
      </c>
      <c r="AC21" s="30">
        <v>1.8449846902268453E-2</v>
      </c>
      <c r="AD21" s="30">
        <v>8.8774224737090957E-3</v>
      </c>
      <c r="AE21" s="30">
        <v>1.1145621550577117E-2</v>
      </c>
      <c r="AF21" s="30">
        <v>1.3474604916169608E-4</v>
      </c>
      <c r="AG21" s="30">
        <v>2.3627498627271405E-2</v>
      </c>
      <c r="AH21" s="30">
        <v>2.1323391077507921E-2</v>
      </c>
      <c r="AJ21" s="31">
        <v>0.70958647134005137</v>
      </c>
      <c r="AK21" s="29">
        <f t="shared" si="0"/>
        <v>0.58636077940701814</v>
      </c>
    </row>
    <row r="22" spans="1:37">
      <c r="A22" s="22">
        <v>1925</v>
      </c>
      <c r="B22" s="32">
        <v>0.4708364140220534</v>
      </c>
      <c r="C22" s="27">
        <v>8.6336476882399107E-2</v>
      </c>
      <c r="D22" s="27">
        <v>7.0981165558301404E-2</v>
      </c>
      <c r="E22" s="27">
        <v>4.737549081276312E-2</v>
      </c>
      <c r="F22" s="27">
        <v>5.4775057489697666E-2</v>
      </c>
      <c r="G22" s="27">
        <v>1.1059432370536812E-3</v>
      </c>
      <c r="H22" s="27">
        <v>0.10613332749513947</v>
      </c>
      <c r="I22" s="33">
        <v>0.10412895254669886</v>
      </c>
      <c r="J22" s="26">
        <v>0.3637239465799656</v>
      </c>
      <c r="K22" s="27">
        <v>8.1635891285764109E-2</v>
      </c>
      <c r="L22" s="27">
        <v>5.6952355402091225E-2</v>
      </c>
      <c r="M22" s="27">
        <v>3.2102728427090665E-2</v>
      </c>
      <c r="N22" s="27">
        <v>4.2268136331745074E-2</v>
      </c>
      <c r="O22" s="27">
        <v>6.6264524149747253E-4</v>
      </c>
      <c r="P22" s="27">
        <v>6.9680036106722285E-2</v>
      </c>
      <c r="Q22" s="27">
        <v>8.0422153785054795E-2</v>
      </c>
      <c r="R22" s="34">
        <v>0.19947570860664071</v>
      </c>
      <c r="S22" s="27">
        <v>6.7679294751112132E-2</v>
      </c>
      <c r="T22" s="27">
        <v>3.2934755356529788E-2</v>
      </c>
      <c r="U22" s="27">
        <v>1.3758697110186549E-2</v>
      </c>
      <c r="V22" s="27">
        <v>1.8338322337933897E-2</v>
      </c>
      <c r="W22" s="27">
        <v>1.7340979125454164E-4</v>
      </c>
      <c r="X22" s="27">
        <v>3.1776574842188113E-2</v>
      </c>
      <c r="Y22" s="33">
        <v>3.4814654417435753E-2</v>
      </c>
      <c r="Z22" s="29"/>
      <c r="AA22" s="30">
        <v>0.12019566775219065</v>
      </c>
      <c r="AB22" s="30">
        <v>2.9184479977557548E-2</v>
      </c>
      <c r="AC22" s="30">
        <v>2.1022850804009681E-2</v>
      </c>
      <c r="AD22" s="30">
        <v>9.8869412655569616E-3</v>
      </c>
      <c r="AE22" s="30">
        <v>1.2549043536626277E-2</v>
      </c>
      <c r="AF22" s="30">
        <v>1.5303530897821683E-4</v>
      </c>
      <c r="AG22" s="30">
        <v>2.3511130688420666E-2</v>
      </c>
      <c r="AH22" s="30">
        <v>2.3888186171041385E-2</v>
      </c>
      <c r="AJ22" s="31">
        <v>0.71771216802578364</v>
      </c>
      <c r="AK22" s="29">
        <f t="shared" si="0"/>
        <v>0.60528929409617371</v>
      </c>
    </row>
    <row r="23" spans="1:37">
      <c r="A23" s="22">
        <v>1926</v>
      </c>
      <c r="B23" s="32">
        <v>0.47441212202207134</v>
      </c>
      <c r="C23" s="27">
        <v>0.10911536661887179</v>
      </c>
      <c r="D23" s="27">
        <v>6.9069948195326511E-2</v>
      </c>
      <c r="E23" s="27">
        <v>4.2650027087240534E-2</v>
      </c>
      <c r="F23" s="27">
        <v>5.0755263420998106E-2</v>
      </c>
      <c r="G23" s="27">
        <v>1.1616764558665957E-3</v>
      </c>
      <c r="H23" s="27">
        <v>0.10581098315313689</v>
      </c>
      <c r="I23" s="33">
        <v>9.5848857090630957E-2</v>
      </c>
      <c r="J23" s="26">
        <v>0.37326129455814266</v>
      </c>
      <c r="K23" s="27">
        <v>0.10303580309313749</v>
      </c>
      <c r="L23" s="27">
        <v>5.5734750019203992E-2</v>
      </c>
      <c r="M23" s="27">
        <v>2.8978131670910318E-2</v>
      </c>
      <c r="N23" s="27">
        <v>3.9612145567155525E-2</v>
      </c>
      <c r="O23" s="27">
        <v>7.0894274583392452E-4</v>
      </c>
      <c r="P23" s="27">
        <v>7.0316845631389027E-2</v>
      </c>
      <c r="Q23" s="27">
        <v>7.4874675830512272E-2</v>
      </c>
      <c r="R23" s="34">
        <v>0.21214557740825538</v>
      </c>
      <c r="S23" s="27">
        <v>8.551124315744528E-2</v>
      </c>
      <c r="T23" s="27">
        <v>3.2834702225140386E-2</v>
      </c>
      <c r="U23" s="27">
        <v>1.2614731181334625E-2</v>
      </c>
      <c r="V23" s="27">
        <v>1.6891173055650598E-2</v>
      </c>
      <c r="W23" s="27">
        <v>1.9200057903381699E-4</v>
      </c>
      <c r="X23" s="27">
        <v>3.2247003772386762E-2</v>
      </c>
      <c r="Y23" s="33">
        <v>3.1854723437263914E-2</v>
      </c>
      <c r="Z23" s="29"/>
      <c r="AA23" s="30">
        <v>0.12357827421897252</v>
      </c>
      <c r="AB23" s="30">
        <v>3.5093708822623304E-2</v>
      </c>
      <c r="AC23" s="30">
        <v>2.0808220423533759E-2</v>
      </c>
      <c r="AD23" s="30">
        <v>9.0070900996212146E-3</v>
      </c>
      <c r="AE23" s="30">
        <v>1.1999859740593574E-2</v>
      </c>
      <c r="AF23" s="30">
        <v>1.6704806092706102E-4</v>
      </c>
      <c r="AG23" s="30">
        <v>2.3807416805607672E-2</v>
      </c>
      <c r="AH23" s="30">
        <v>2.269493026606597E-2</v>
      </c>
      <c r="AJ23" s="31">
        <v>0.72325862585375078</v>
      </c>
      <c r="AK23" s="29">
        <f t="shared" si="0"/>
        <v>0.6233271869526027</v>
      </c>
    </row>
    <row r="24" spans="1:37">
      <c r="A24" s="22">
        <v>1927</v>
      </c>
      <c r="B24" s="32">
        <v>0.46759591037905457</v>
      </c>
      <c r="C24" s="27">
        <v>8.7698395879179922E-2</v>
      </c>
      <c r="D24" s="27">
        <v>7.1620156623295045E-2</v>
      </c>
      <c r="E24" s="27">
        <v>4.3433882985497177E-2</v>
      </c>
      <c r="F24" s="27">
        <v>5.043012670454191E-2</v>
      </c>
      <c r="G24" s="27">
        <v>1.2797054597083143E-3</v>
      </c>
      <c r="H24" s="27">
        <v>0.11506368728245707</v>
      </c>
      <c r="I24" s="33">
        <v>9.8069955444375231E-2</v>
      </c>
      <c r="J24" s="26">
        <v>0.36479980246793198</v>
      </c>
      <c r="K24" s="27">
        <v>8.2885628132228953E-2</v>
      </c>
      <c r="L24" s="27">
        <v>5.8504081111001596E-2</v>
      </c>
      <c r="M24" s="27">
        <v>3.0096754179923607E-2</v>
      </c>
      <c r="N24" s="27">
        <v>3.9371284449078288E-2</v>
      </c>
      <c r="O24" s="27">
        <v>7.9375296389533161E-4</v>
      </c>
      <c r="P24" s="27">
        <v>7.6518065682624703E-2</v>
      </c>
      <c r="Q24" s="27">
        <v>7.6630235949179434E-2</v>
      </c>
      <c r="R24" s="34">
        <v>0.2032842715404716</v>
      </c>
      <c r="S24" s="27">
        <v>6.8800871754251092E-2</v>
      </c>
      <c r="T24" s="27">
        <v>3.4584960837174251E-2</v>
      </c>
      <c r="U24" s="27">
        <v>1.4021617021594157E-2</v>
      </c>
      <c r="V24" s="27">
        <v>1.7397052384028618E-2</v>
      </c>
      <c r="W24" s="27">
        <v>2.223867398884111E-4</v>
      </c>
      <c r="X24" s="27">
        <v>3.4469929961164041E-2</v>
      </c>
      <c r="Y24" s="33">
        <v>3.3787452842371016E-2</v>
      </c>
      <c r="Z24" s="29"/>
      <c r="AA24" s="30">
        <v>0.12052610420201181</v>
      </c>
      <c r="AB24" s="30">
        <v>2.7716438360836412E-2</v>
      </c>
      <c r="AC24" s="30">
        <v>2.2089208628583375E-2</v>
      </c>
      <c r="AD24" s="30">
        <v>9.9565085680857826E-3</v>
      </c>
      <c r="AE24" s="30">
        <v>1.1885266776436086E-2</v>
      </c>
      <c r="AF24" s="30">
        <v>1.9097140021294336E-4</v>
      </c>
      <c r="AG24" s="30">
        <v>2.5542941757263377E-2</v>
      </c>
      <c r="AH24" s="30">
        <v>2.3144768710593826E-2</v>
      </c>
      <c r="AJ24" s="31">
        <v>0.72881141388722792</v>
      </c>
      <c r="AK24" s="29">
        <f t="shared" si="0"/>
        <v>0.59561042767816119</v>
      </c>
    </row>
    <row r="25" spans="1:37">
      <c r="A25" s="22">
        <v>1928</v>
      </c>
      <c r="B25" s="32">
        <v>0.47957217747214598</v>
      </c>
      <c r="C25" s="27">
        <v>8.9533094109585779E-2</v>
      </c>
      <c r="D25" s="27">
        <v>7.3434158536887006E-2</v>
      </c>
      <c r="E25" s="27">
        <v>4.3275005681215589E-2</v>
      </c>
      <c r="F25" s="27">
        <v>4.8723868136437733E-2</v>
      </c>
      <c r="G25" s="27">
        <v>1.3902733110037991E-3</v>
      </c>
      <c r="H25" s="27">
        <v>0.12738853105042808</v>
      </c>
      <c r="I25" s="33">
        <v>9.5827246646588038E-2</v>
      </c>
      <c r="J25" s="26">
        <v>0.37491991483323989</v>
      </c>
      <c r="K25" s="27">
        <v>8.4967938212240246E-2</v>
      </c>
      <c r="L25" s="27">
        <v>6.017504306160356E-2</v>
      </c>
      <c r="M25" s="27">
        <v>3.0735565848059632E-2</v>
      </c>
      <c r="N25" s="27">
        <v>3.8406118840040922E-2</v>
      </c>
      <c r="O25" s="27">
        <v>8.7242605058803174E-4</v>
      </c>
      <c r="P25" s="27">
        <v>8.4170122141852058E-2</v>
      </c>
      <c r="Q25" s="27">
        <v>7.5592700678855373E-2</v>
      </c>
      <c r="R25" s="34">
        <v>0.21389152741289313</v>
      </c>
      <c r="S25" s="27">
        <v>7.0697062141833161E-2</v>
      </c>
      <c r="T25" s="27">
        <v>3.6749389086931032E-2</v>
      </c>
      <c r="U25" s="27">
        <v>1.5029599468689618E-2</v>
      </c>
      <c r="V25" s="27">
        <v>1.8631490332616175E-2</v>
      </c>
      <c r="W25" s="27">
        <v>2.4907217828556093E-4</v>
      </c>
      <c r="X25" s="27">
        <v>3.5928859552214427E-2</v>
      </c>
      <c r="Y25" s="33">
        <v>3.6606054652323188E-2</v>
      </c>
      <c r="Z25" s="29"/>
      <c r="AA25" s="30">
        <v>0.12151676523623776</v>
      </c>
      <c r="AB25" s="30">
        <v>2.7347520765867071E-2</v>
      </c>
      <c r="AC25" s="30">
        <v>2.2635430375664393E-2</v>
      </c>
      <c r="AD25" s="30">
        <v>1.0774667559410051E-2</v>
      </c>
      <c r="AE25" s="30">
        <v>1.1434117136666418E-2</v>
      </c>
      <c r="AF25" s="30">
        <v>2.1109506370872114E-4</v>
      </c>
      <c r="AG25" s="30">
        <v>2.6599586907619169E-2</v>
      </c>
      <c r="AH25" s="30">
        <v>2.2514347427301976E-2</v>
      </c>
      <c r="AJ25" s="31">
        <v>0.73408607526054293</v>
      </c>
      <c r="AK25" s="29">
        <f t="shared" si="0"/>
        <v>0.5953639207214354</v>
      </c>
    </row>
    <row r="26" spans="1:37">
      <c r="A26" s="22">
        <v>1929</v>
      </c>
      <c r="B26" s="32">
        <v>0.46679826051807449</v>
      </c>
      <c r="C26" s="27">
        <v>9.91545773566751E-2</v>
      </c>
      <c r="D26" s="27">
        <v>7.3478819350520919E-2</v>
      </c>
      <c r="E26" s="27">
        <v>4.1270986014882716E-2</v>
      </c>
      <c r="F26" s="27">
        <v>4.6514261858684194E-2</v>
      </c>
      <c r="G26" s="27">
        <v>1.4773511680606483E-3</v>
      </c>
      <c r="H26" s="27">
        <v>0.1132082402676659</v>
      </c>
      <c r="I26" s="33">
        <v>9.1694024501584856E-2</v>
      </c>
      <c r="J26" s="26">
        <v>0.36823813460718713</v>
      </c>
      <c r="K26" s="27">
        <v>9.4021298884542068E-2</v>
      </c>
      <c r="L26" s="27">
        <v>6.0269800686524704E-2</v>
      </c>
      <c r="M26" s="27">
        <v>2.9010887665477474E-2</v>
      </c>
      <c r="N26" s="27">
        <v>3.6486398891094292E-2</v>
      </c>
      <c r="O26" s="27">
        <v>9.2915964841546459E-4</v>
      </c>
      <c r="P26" s="27">
        <v>7.5523863550519654E-2</v>
      </c>
      <c r="Q26" s="27">
        <v>7.1996725280613433E-2</v>
      </c>
      <c r="R26" s="34">
        <v>0.21163062361182727</v>
      </c>
      <c r="S26" s="27">
        <v>7.7928357440587723E-2</v>
      </c>
      <c r="T26" s="27">
        <v>3.681879468841108E-2</v>
      </c>
      <c r="U26" s="27">
        <v>1.4134182228292604E-2</v>
      </c>
      <c r="V26" s="27">
        <v>1.7023763855150732E-2</v>
      </c>
      <c r="W26" s="27">
        <v>2.5812195868613389E-4</v>
      </c>
      <c r="X26" s="27">
        <v>3.1939621140469394E-2</v>
      </c>
      <c r="Y26" s="33">
        <v>3.3527782300229576E-2</v>
      </c>
      <c r="Z26" s="29"/>
      <c r="AA26" s="30">
        <v>0.11749524437448818</v>
      </c>
      <c r="AB26" s="30">
        <v>2.8687370898356483E-2</v>
      </c>
      <c r="AC26" s="30">
        <v>2.2038007426249985E-2</v>
      </c>
      <c r="AD26" s="30">
        <v>9.8846461803979227E-3</v>
      </c>
      <c r="AE26" s="30">
        <v>1.0989117704268934E-2</v>
      </c>
      <c r="AF26" s="30">
        <v>2.219084883489004E-4</v>
      </c>
      <c r="AG26" s="30">
        <v>2.3977876052264258E-2</v>
      </c>
      <c r="AH26" s="30">
        <v>2.1696317624601676E-2</v>
      </c>
      <c r="AJ26" s="31">
        <v>0.73382295609423731</v>
      </c>
      <c r="AK26" s="29">
        <f t="shared" si="0"/>
        <v>0.61076500699425462</v>
      </c>
    </row>
    <row r="27" spans="1:37">
      <c r="A27" s="47">
        <v>1930</v>
      </c>
      <c r="B27" s="48">
        <v>0.45342488436975686</v>
      </c>
      <c r="C27" s="49">
        <v>8.4855008388601896E-2</v>
      </c>
      <c r="D27" s="49">
        <v>7.8168173566092722E-2</v>
      </c>
      <c r="E27" s="49">
        <v>4.5388159112090841E-2</v>
      </c>
      <c r="F27" s="49">
        <v>4.017687695312866E-2</v>
      </c>
      <c r="G27" s="49">
        <v>1.7660902488804311E-3</v>
      </c>
      <c r="H27" s="49">
        <v>0.12465175414116872</v>
      </c>
      <c r="I27" s="50">
        <v>7.8418821959793522E-2</v>
      </c>
      <c r="J27" s="51">
        <v>0.34147484614587092</v>
      </c>
      <c r="K27" s="49">
        <v>8.1118429396324535E-2</v>
      </c>
      <c r="L27" s="49">
        <v>6.0806474694798454E-2</v>
      </c>
      <c r="M27" s="49">
        <v>3.1268792187533527E-2</v>
      </c>
      <c r="N27" s="49">
        <v>2.9769555936683789E-2</v>
      </c>
      <c r="O27" s="49">
        <v>1.1050657000713656E-3</v>
      </c>
      <c r="P27" s="49">
        <v>7.9250099046197828E-2</v>
      </c>
      <c r="Q27" s="49">
        <v>5.8156429184261393E-2</v>
      </c>
      <c r="R27" s="52">
        <v>0.18087777716676365</v>
      </c>
      <c r="S27" s="49">
        <v>6.3582166842232279E-2</v>
      </c>
      <c r="T27" s="49">
        <v>3.2629518606833018E-2</v>
      </c>
      <c r="U27" s="49">
        <v>1.4351286474834423E-2</v>
      </c>
      <c r="V27" s="49">
        <v>1.2644214063484737E-2</v>
      </c>
      <c r="W27" s="49">
        <v>3.08190592409549E-4</v>
      </c>
      <c r="X27" s="49">
        <v>3.2728943398738289E-2</v>
      </c>
      <c r="Y27" s="50">
        <v>2.463345718823132E-2</v>
      </c>
      <c r="Z27" s="29"/>
      <c r="AA27" s="30">
        <v>0.11044777765990668</v>
      </c>
      <c r="AB27" s="30">
        <v>2.6966396795550289E-2</v>
      </c>
      <c r="AC27" s="30">
        <v>2.0918325636590136E-2</v>
      </c>
      <c r="AD27" s="30">
        <v>9.9175427397963159E-3</v>
      </c>
      <c r="AE27" s="30">
        <v>9.3786840419096823E-3</v>
      </c>
      <c r="AF27" s="30">
        <v>2.6418349701373521E-4</v>
      </c>
      <c r="AG27" s="30">
        <v>2.4667070773160986E-2</v>
      </c>
      <c r="AH27" s="30">
        <v>1.8335574175885508E-2</v>
      </c>
      <c r="AJ27" s="31">
        <v>0.73771018869327143</v>
      </c>
      <c r="AK27" s="29">
        <f t="shared" si="0"/>
        <v>0.61002440699842153</v>
      </c>
    </row>
    <row r="28" spans="1:37">
      <c r="A28" s="22">
        <v>1931</v>
      </c>
      <c r="B28" s="32">
        <v>0.44995974836664415</v>
      </c>
      <c r="C28" s="27">
        <v>3.9658548872054701E-2</v>
      </c>
      <c r="D28" s="27">
        <v>9.4498814616955404E-2</v>
      </c>
      <c r="E28" s="27">
        <v>5.3211676819210664E-2</v>
      </c>
      <c r="F28" s="27">
        <v>3.9999764418930522E-2</v>
      </c>
      <c r="G28" s="27">
        <v>2.4517793245163954E-3</v>
      </c>
      <c r="H28" s="27">
        <v>0.14352169335527717</v>
      </c>
      <c r="I28" s="33">
        <v>7.6617470959699355E-2</v>
      </c>
      <c r="J28" s="26">
        <v>0.31993617910919309</v>
      </c>
      <c r="K28" s="27">
        <v>3.795215985422621E-2</v>
      </c>
      <c r="L28" s="27">
        <v>7.2658809611631195E-2</v>
      </c>
      <c r="M28" s="27">
        <v>3.5455180642146422E-2</v>
      </c>
      <c r="N28" s="27">
        <v>2.8937400315527221E-2</v>
      </c>
      <c r="O28" s="27">
        <v>1.541711164030467E-3</v>
      </c>
      <c r="P28" s="27">
        <v>8.7908923292437352E-2</v>
      </c>
      <c r="Q28" s="27">
        <v>5.5481994229194177E-2</v>
      </c>
      <c r="R28" s="34">
        <v>0.15032631780090977</v>
      </c>
      <c r="S28" s="27">
        <v>2.8079464809489082E-2</v>
      </c>
      <c r="T28" s="27">
        <v>3.5682435443236009E-2</v>
      </c>
      <c r="U28" s="27">
        <v>1.5015549286562919E-2</v>
      </c>
      <c r="V28" s="27">
        <v>1.1966659376434879E-2</v>
      </c>
      <c r="W28" s="27">
        <v>4.4856892933046728E-4</v>
      </c>
      <c r="X28" s="27">
        <v>3.6250795285879184E-2</v>
      </c>
      <c r="Y28" s="33">
        <v>2.2882844669977212E-2</v>
      </c>
      <c r="Z28" s="29"/>
      <c r="AA28" s="30">
        <v>0.1003985651896484</v>
      </c>
      <c r="AB28" s="30">
        <v>1.2584651338444715E-2</v>
      </c>
      <c r="AC28" s="30">
        <v>2.3432565662533683E-2</v>
      </c>
      <c r="AD28" s="30">
        <v>1.0191860804506767E-2</v>
      </c>
      <c r="AE28" s="30">
        <v>8.893837407140226E-3</v>
      </c>
      <c r="AF28" s="30">
        <v>3.8199480924573789E-4</v>
      </c>
      <c r="AG28" s="30">
        <v>2.7845473117578089E-2</v>
      </c>
      <c r="AH28" s="30">
        <v>1.7068182050199179E-2</v>
      </c>
      <c r="AJ28" s="31">
        <v>0.74705968185869265</v>
      </c>
      <c r="AK28" s="29">
        <f t="shared" si="0"/>
        <v>0.55168406071009268</v>
      </c>
    </row>
    <row r="29" spans="1:37">
      <c r="A29" s="22">
        <v>1932</v>
      </c>
      <c r="B29" s="32">
        <v>0.46654304694440951</v>
      </c>
      <c r="C29" s="27">
        <v>-1.0575532832897647E-2</v>
      </c>
      <c r="D29" s="27">
        <v>0.12231649305874803</v>
      </c>
      <c r="E29" s="27">
        <v>6.5617960789978322E-2</v>
      </c>
      <c r="F29" s="27">
        <v>3.8610091678550347E-2</v>
      </c>
      <c r="G29" s="27">
        <v>3.4696491134938732E-3</v>
      </c>
      <c r="H29" s="27">
        <v>0.17822768790534424</v>
      </c>
      <c r="I29" s="33">
        <v>6.8876697231192538E-2</v>
      </c>
      <c r="J29" s="26">
        <v>0.32970436779769413</v>
      </c>
      <c r="K29" s="27">
        <v>-1.0234921121027588E-2</v>
      </c>
      <c r="L29" s="27">
        <v>0.10072734538864907</v>
      </c>
      <c r="M29" s="27">
        <v>4.7128715696223906E-2</v>
      </c>
      <c r="N29" s="27">
        <v>2.8536976415953933E-2</v>
      </c>
      <c r="O29" s="27">
        <v>2.2620990057078618E-3</v>
      </c>
      <c r="P29" s="27">
        <v>0.11032494823923424</v>
      </c>
      <c r="Q29" s="27">
        <v>5.0959204172952792E-2</v>
      </c>
      <c r="R29" s="34">
        <v>0.1391273974228337</v>
      </c>
      <c r="S29" s="27">
        <v>-7.5991900401291643E-3</v>
      </c>
      <c r="T29" s="27">
        <v>4.7976706915164868E-2</v>
      </c>
      <c r="U29" s="27">
        <v>1.9731769040765706E-2</v>
      </c>
      <c r="V29" s="27">
        <v>1.2014252723293916E-2</v>
      </c>
      <c r="W29" s="27">
        <v>7.1858118328590396E-4</v>
      </c>
      <c r="X29" s="27">
        <v>4.4881586303426688E-2</v>
      </c>
      <c r="Y29" s="33">
        <v>2.1403691297025809E-2</v>
      </c>
      <c r="Z29" s="29"/>
      <c r="AA29" s="30">
        <v>9.6039993504811946E-2</v>
      </c>
      <c r="AB29" s="30">
        <v>-3.2236431872861085E-3</v>
      </c>
      <c r="AC29" s="30">
        <v>2.8914929273392797E-2</v>
      </c>
      <c r="AD29" s="30">
        <v>1.237157905664496E-2</v>
      </c>
      <c r="AE29" s="30">
        <v>8.3045547858183605E-3</v>
      </c>
      <c r="AF29" s="30">
        <v>5.9072241829875069E-4</v>
      </c>
      <c r="AG29" s="30">
        <v>3.4240887003521139E-2</v>
      </c>
      <c r="AH29" s="30">
        <v>1.4840964154422067E-2</v>
      </c>
      <c r="AJ29" s="31">
        <v>0.76472562598455729</v>
      </c>
      <c r="AK29" s="29">
        <f t="shared" si="0"/>
        <v>0.48749649798071698</v>
      </c>
    </row>
    <row r="30" spans="1:37">
      <c r="A30" s="22">
        <v>1933</v>
      </c>
      <c r="B30" s="32">
        <v>0.46872278175007381</v>
      </c>
      <c r="C30" s="27">
        <v>-8.1514032308429227E-3</v>
      </c>
      <c r="D30" s="27">
        <v>0.11824932808853258</v>
      </c>
      <c r="E30" s="27">
        <v>5.7413858694909781E-2</v>
      </c>
      <c r="F30" s="27">
        <v>4.4297271010568462E-2</v>
      </c>
      <c r="G30" s="27">
        <v>3.639600292863668E-3</v>
      </c>
      <c r="H30" s="27">
        <v>0.17275968801890207</v>
      </c>
      <c r="I30" s="33">
        <v>8.0514438875140232E-2</v>
      </c>
      <c r="J30" s="26">
        <v>0.34316164690846962</v>
      </c>
      <c r="K30" s="27">
        <v>-7.9044123952418267E-3</v>
      </c>
      <c r="L30" s="27">
        <v>9.8860985966161968E-2</v>
      </c>
      <c r="M30" s="27">
        <v>4.4867713390273553E-2</v>
      </c>
      <c r="N30" s="27">
        <v>3.3628264721420817E-2</v>
      </c>
      <c r="O30" s="27">
        <v>2.3887777311507167E-3</v>
      </c>
      <c r="P30" s="27">
        <v>0.11011046169157818</v>
      </c>
      <c r="Q30" s="27">
        <v>6.1209855803126184E-2</v>
      </c>
      <c r="R30" s="34">
        <v>0.15156593803209994</v>
      </c>
      <c r="S30" s="27">
        <v>-6.1697611480730106E-3</v>
      </c>
      <c r="T30" s="27">
        <v>4.967856364030461E-2</v>
      </c>
      <c r="U30" s="27">
        <v>1.8706685427946918E-2</v>
      </c>
      <c r="V30" s="27">
        <v>1.4814312409763187E-2</v>
      </c>
      <c r="W30" s="27">
        <v>7.7044922791889327E-4</v>
      </c>
      <c r="X30" s="27">
        <v>4.68399667397554E-2</v>
      </c>
      <c r="Y30" s="33">
        <v>2.6925721734483887E-2</v>
      </c>
      <c r="Z30" s="29"/>
      <c r="AA30" s="30">
        <v>0.10221311423381749</v>
      </c>
      <c r="AB30" s="30">
        <v>-2.3863967837635803E-3</v>
      </c>
      <c r="AC30" s="30">
        <v>3.0342200401085075E-2</v>
      </c>
      <c r="AD30" s="30">
        <v>1.2137432644490822E-2</v>
      </c>
      <c r="AE30" s="30">
        <v>9.2997172963372836E-3</v>
      </c>
      <c r="AF30" s="30">
        <v>6.2955439900030865E-4</v>
      </c>
      <c r="AG30" s="30">
        <v>3.5248888700188427E-2</v>
      </c>
      <c r="AH30" s="30">
        <v>1.6941717576479089E-2</v>
      </c>
      <c r="AJ30" s="31">
        <v>0.76230770861281105</v>
      </c>
      <c r="AK30" s="29">
        <f t="shared" si="0"/>
        <v>0.4879302240553206</v>
      </c>
    </row>
    <row r="31" spans="1:37">
      <c r="A31" s="22">
        <v>1934</v>
      </c>
      <c r="B31" s="32">
        <v>0.48026533993694509</v>
      </c>
      <c r="C31" s="27">
        <v>3.5897862523732789E-2</v>
      </c>
      <c r="D31" s="27">
        <v>0.10019948301216118</v>
      </c>
      <c r="E31" s="27">
        <v>4.1510237678584361E-2</v>
      </c>
      <c r="F31" s="27">
        <v>4.2058571286046349E-2</v>
      </c>
      <c r="G31" s="27">
        <v>3.3225413927453068E-3</v>
      </c>
      <c r="H31" s="27">
        <v>0.17642200094546182</v>
      </c>
      <c r="I31" s="33">
        <v>8.0854643098213469E-2</v>
      </c>
      <c r="J31" s="26">
        <v>0.36545784647790791</v>
      </c>
      <c r="K31" s="27">
        <v>3.5884063459996181E-2</v>
      </c>
      <c r="L31" s="27">
        <v>8.8433723159618324E-2</v>
      </c>
      <c r="M31" s="27">
        <v>3.3500000521413068E-2</v>
      </c>
      <c r="N31" s="27">
        <v>3.3137417492632673E-2</v>
      </c>
      <c r="O31" s="27">
        <v>2.1814287986871845E-3</v>
      </c>
      <c r="P31" s="27">
        <v>0.10855707389231201</v>
      </c>
      <c r="Q31" s="27">
        <v>6.3764139153248522E-2</v>
      </c>
      <c r="R31" s="34">
        <v>0.17151700739952933</v>
      </c>
      <c r="S31" s="27">
        <v>2.8642758554104749E-2</v>
      </c>
      <c r="T31" s="27">
        <v>4.2274036685591904E-2</v>
      </c>
      <c r="U31" s="27">
        <v>1.3839774899453702E-2</v>
      </c>
      <c r="V31" s="27">
        <v>1.4292869942992453E-2</v>
      </c>
      <c r="W31" s="27">
        <v>7.0462481373568229E-4</v>
      </c>
      <c r="X31" s="27">
        <v>4.4318383747770994E-2</v>
      </c>
      <c r="Y31" s="33">
        <v>2.7444558755879832E-2</v>
      </c>
      <c r="Z31" s="29"/>
      <c r="AA31" s="30">
        <v>0.11142554245853462</v>
      </c>
      <c r="AB31" s="30">
        <v>1.1327751015346398E-2</v>
      </c>
      <c r="AC31" s="30">
        <v>2.6288997755680575E-2</v>
      </c>
      <c r="AD31" s="30">
        <v>9.2889788201967836E-3</v>
      </c>
      <c r="AE31" s="30">
        <v>1.0268327080083782E-2</v>
      </c>
      <c r="AF31" s="30">
        <v>5.7694859106977199E-4</v>
      </c>
      <c r="AG31" s="30">
        <v>3.3899453979253917E-2</v>
      </c>
      <c r="AH31" s="30">
        <v>1.9775085216903368E-2</v>
      </c>
      <c r="AJ31" s="31">
        <v>0.77328463822960214</v>
      </c>
      <c r="AK31" s="29">
        <f t="shared" si="0"/>
        <v>0.51711841721813934</v>
      </c>
    </row>
    <row r="32" spans="1:37">
      <c r="A32" s="22">
        <v>1935</v>
      </c>
      <c r="B32" s="32">
        <v>0.47062032486939315</v>
      </c>
      <c r="C32" s="27">
        <v>4.8309198046356853E-2</v>
      </c>
      <c r="D32" s="27">
        <v>8.7274154876495327E-2</v>
      </c>
      <c r="E32" s="27">
        <v>3.6011604531826252E-2</v>
      </c>
      <c r="F32" s="27">
        <v>4.5146032612269391E-2</v>
      </c>
      <c r="G32" s="27">
        <v>3.281788839234692E-3</v>
      </c>
      <c r="H32" s="27">
        <v>0.16098060491773092</v>
      </c>
      <c r="I32" s="33">
        <v>8.9616941045479778E-2</v>
      </c>
      <c r="J32" s="26">
        <v>0.35115142799907917</v>
      </c>
      <c r="K32" s="27">
        <v>4.7282052306286258E-2</v>
      </c>
      <c r="L32" s="27">
        <v>7.3181726887357273E-2</v>
      </c>
      <c r="M32" s="27">
        <v>2.8042580433601402E-2</v>
      </c>
      <c r="N32" s="27">
        <v>3.529346611990037E-2</v>
      </c>
      <c r="O32" s="27">
        <v>2.0939084752553917E-3</v>
      </c>
      <c r="P32" s="27">
        <v>9.5137911175456294E-2</v>
      </c>
      <c r="Q32" s="27">
        <v>7.011978260122223E-2</v>
      </c>
      <c r="R32" s="34">
        <v>0.17361282732280722</v>
      </c>
      <c r="S32" s="27">
        <v>3.82476702491047E-2</v>
      </c>
      <c r="T32" s="27">
        <v>3.5334966894254312E-2</v>
      </c>
      <c r="U32" s="27">
        <v>1.197745738196733E-2</v>
      </c>
      <c r="V32" s="27">
        <v>1.5560640620209768E-2</v>
      </c>
      <c r="W32" s="27">
        <v>6.7396373790416016E-4</v>
      </c>
      <c r="X32" s="27">
        <v>4.0970632216998058E-2</v>
      </c>
      <c r="Y32" s="33">
        <v>3.0847496222368875E-2</v>
      </c>
      <c r="Z32" s="29"/>
      <c r="AA32" s="30">
        <v>0.11052343047494916</v>
      </c>
      <c r="AB32" s="30">
        <v>1.5374847144100173E-2</v>
      </c>
      <c r="AC32" s="30">
        <v>2.2148727400381374E-2</v>
      </c>
      <c r="AD32" s="30">
        <v>8.0597052073890195E-3</v>
      </c>
      <c r="AE32" s="30">
        <v>1.1078386120433414E-2</v>
      </c>
      <c r="AF32" s="30">
        <v>5.5619917885687338E-4</v>
      </c>
      <c r="AG32" s="30">
        <v>3.1275332471165047E-2</v>
      </c>
      <c r="AH32" s="30">
        <v>2.2030232952623234E-2</v>
      </c>
      <c r="AJ32" s="31">
        <v>0.76951579839353079</v>
      </c>
      <c r="AK32" s="29">
        <f t="shared" si="0"/>
        <v>0.51653906942770478</v>
      </c>
    </row>
    <row r="33" spans="1:37">
      <c r="A33" s="22">
        <v>1936</v>
      </c>
      <c r="B33" s="32">
        <v>0.47739322749905633</v>
      </c>
      <c r="C33" s="27">
        <v>7.3539248892855458E-2</v>
      </c>
      <c r="D33" s="27">
        <v>7.6412246488435101E-2</v>
      </c>
      <c r="E33" s="27">
        <v>3.3438011955024285E-2</v>
      </c>
      <c r="F33" s="27">
        <v>4.5006505851851383E-2</v>
      </c>
      <c r="G33" s="27">
        <v>3.3938985521943712E-3</v>
      </c>
      <c r="H33" s="27">
        <v>0.15998328804157694</v>
      </c>
      <c r="I33" s="33">
        <v>8.5620027717118727E-2</v>
      </c>
      <c r="J33" s="26">
        <v>0.35994770148957966</v>
      </c>
      <c r="K33" s="27">
        <v>7.2152585201091898E-2</v>
      </c>
      <c r="L33" s="27">
        <v>6.1860919019107771E-2</v>
      </c>
      <c r="M33" s="27">
        <v>2.5773383460372189E-2</v>
      </c>
      <c r="N33" s="27">
        <v>3.589186832014029E-2</v>
      </c>
      <c r="O33" s="27">
        <v>2.0794710907637132E-3</v>
      </c>
      <c r="P33" s="27">
        <v>9.3814665822296819E-2</v>
      </c>
      <c r="Q33" s="27">
        <v>6.8374808575807008E-2</v>
      </c>
      <c r="R33" s="34">
        <v>0.19243720545539639</v>
      </c>
      <c r="S33" s="27">
        <v>6.020037774346481E-2</v>
      </c>
      <c r="T33" s="27">
        <v>2.9863627460727876E-2</v>
      </c>
      <c r="U33" s="27">
        <v>1.1176213723140127E-2</v>
      </c>
      <c r="V33" s="27">
        <v>1.7017111879270491E-2</v>
      </c>
      <c r="W33" s="27">
        <v>6.3553043097442426E-4</v>
      </c>
      <c r="X33" s="27">
        <v>4.1155600266645727E-2</v>
      </c>
      <c r="Y33" s="33">
        <v>3.238874395117286E-2</v>
      </c>
      <c r="Z33" s="29"/>
      <c r="AA33" s="30">
        <v>0.12048535316089018</v>
      </c>
      <c r="AB33" s="30">
        <v>2.5805382311560925E-2</v>
      </c>
      <c r="AC33" s="30">
        <v>1.9272705177005939E-2</v>
      </c>
      <c r="AD33" s="30">
        <v>7.6490701857691596E-3</v>
      </c>
      <c r="AE33" s="30">
        <v>1.22498225638695E-2</v>
      </c>
      <c r="AF33" s="30">
        <v>5.3833341712876035E-4</v>
      </c>
      <c r="AG33" s="30">
        <v>3.15935613671584E-2</v>
      </c>
      <c r="AH33" s="30">
        <v>2.3376478138397445E-2</v>
      </c>
      <c r="AJ33" s="31">
        <v>0.75495319277275874</v>
      </c>
      <c r="AK33" s="29">
        <f t="shared" si="0"/>
        <v>0.54266676450649898</v>
      </c>
    </row>
    <row r="34" spans="1:37">
      <c r="A34" s="22">
        <v>1937</v>
      </c>
      <c r="B34" s="32">
        <v>0.46518513553982865</v>
      </c>
      <c r="C34" s="27">
        <v>7.2097679922214233E-2</v>
      </c>
      <c r="D34" s="27">
        <v>7.1078506421549337E-2</v>
      </c>
      <c r="E34" s="27">
        <v>2.825143568470324E-2</v>
      </c>
      <c r="F34" s="27">
        <v>4.3387668370272643E-2</v>
      </c>
      <c r="G34" s="27">
        <v>4.7351779845354099E-3</v>
      </c>
      <c r="H34" s="27">
        <v>0.16236832527314723</v>
      </c>
      <c r="I34" s="33">
        <v>8.3266341883406481E-2</v>
      </c>
      <c r="J34" s="26">
        <v>0.34992180585468508</v>
      </c>
      <c r="K34" s="27">
        <v>7.1269110006254258E-2</v>
      </c>
      <c r="L34" s="27">
        <v>5.5475345364335162E-2</v>
      </c>
      <c r="M34" s="27">
        <v>1.9609599371654112E-2</v>
      </c>
      <c r="N34" s="27">
        <v>3.349839389398946E-2</v>
      </c>
      <c r="O34" s="27">
        <v>2.6888519149865561E-3</v>
      </c>
      <c r="P34" s="27">
        <v>0.10288459929936193</v>
      </c>
      <c r="Q34" s="27">
        <v>6.4495906004103737E-2</v>
      </c>
      <c r="R34" s="34">
        <v>0.19041947899912692</v>
      </c>
      <c r="S34" s="27">
        <v>6.1752347051085753E-2</v>
      </c>
      <c r="T34" s="27">
        <v>3.4259930775977422E-2</v>
      </c>
      <c r="U34" s="27">
        <v>1.0451828115186574E-2</v>
      </c>
      <c r="V34" s="27">
        <v>1.5720211907301468E-2</v>
      </c>
      <c r="W34" s="27">
        <v>6.2737084589779184E-4</v>
      </c>
      <c r="X34" s="27">
        <v>3.7331522560753644E-2</v>
      </c>
      <c r="Y34" s="33">
        <v>3.0276267742924245E-2</v>
      </c>
      <c r="Z34" s="29"/>
      <c r="AA34" s="30">
        <v>0.12019614441430085</v>
      </c>
      <c r="AB34" s="30">
        <v>2.5810465270422071E-2</v>
      </c>
      <c r="AC34" s="30">
        <v>2.3853089413125049E-2</v>
      </c>
      <c r="AD34" s="30">
        <v>7.1270889773453385E-3</v>
      </c>
      <c r="AE34" s="30">
        <v>1.1877362929159684E-2</v>
      </c>
      <c r="AF34" s="30">
        <v>5.7305071420965363E-4</v>
      </c>
      <c r="AG34" s="30">
        <v>2.8014723029041334E-2</v>
      </c>
      <c r="AH34" s="30">
        <v>2.294036408099772E-2</v>
      </c>
      <c r="AJ34" s="31">
        <v>0.72588042291837174</v>
      </c>
      <c r="AK34" s="29">
        <f t="shared" si="0"/>
        <v>0.57476030717518389</v>
      </c>
    </row>
    <row r="35" spans="1:37">
      <c r="A35" s="22">
        <v>1938</v>
      </c>
      <c r="B35" s="32">
        <v>0.46462106224885041</v>
      </c>
      <c r="C35" s="27">
        <v>5.319543279206005E-2</v>
      </c>
      <c r="D35" s="27">
        <v>7.3399822607466914E-2</v>
      </c>
      <c r="E35" s="27">
        <v>3.6499712771862439E-2</v>
      </c>
      <c r="F35" s="27">
        <v>4.2581868505197226E-2</v>
      </c>
      <c r="G35" s="27">
        <v>5.9767987224820405E-3</v>
      </c>
      <c r="H35" s="27">
        <v>0.1703726891700986</v>
      </c>
      <c r="I35" s="33">
        <v>8.2594737679683283E-2</v>
      </c>
      <c r="J35" s="26">
        <v>0.33751905021620954</v>
      </c>
      <c r="K35" s="27">
        <v>5.1496375945735098E-2</v>
      </c>
      <c r="L35" s="27">
        <v>5.6211798338094428E-2</v>
      </c>
      <c r="M35" s="27">
        <v>2.4728961378181293E-2</v>
      </c>
      <c r="N35" s="27">
        <v>3.2139581980063787E-2</v>
      </c>
      <c r="O35" s="27">
        <v>3.6317107676742395E-3</v>
      </c>
      <c r="P35" s="27">
        <v>0.10670609744041772</v>
      </c>
      <c r="Q35" s="27">
        <v>6.2604524366042955E-2</v>
      </c>
      <c r="R35" s="34">
        <v>0.1719334006072194</v>
      </c>
      <c r="S35" s="27">
        <v>4.2842190311295908E-2</v>
      </c>
      <c r="T35" s="27">
        <v>3.287944097083078E-2</v>
      </c>
      <c r="U35" s="27">
        <v>1.2507675401359936E-2</v>
      </c>
      <c r="V35" s="27">
        <v>1.4867769734033432E-2</v>
      </c>
      <c r="W35" s="27">
        <v>9.5075233225452253E-4</v>
      </c>
      <c r="X35" s="27">
        <v>3.8880939726820565E-2</v>
      </c>
      <c r="Y35" s="33">
        <v>2.9004632130624243E-2</v>
      </c>
      <c r="Z35" s="29"/>
      <c r="AA35" s="30">
        <v>0.11186742158051796</v>
      </c>
      <c r="AB35" s="30">
        <v>1.761985352201275E-2</v>
      </c>
      <c r="AC35" s="30">
        <v>2.3407858942591495E-2</v>
      </c>
      <c r="AD35" s="30">
        <v>8.8759191724435745E-3</v>
      </c>
      <c r="AE35" s="30">
        <v>1.0979091786162205E-2</v>
      </c>
      <c r="AF35" s="30">
        <v>8.179974715762662E-4</v>
      </c>
      <c r="AG35" s="30">
        <v>2.8693462933695464E-2</v>
      </c>
      <c r="AH35" s="30">
        <v>2.14732377520362E-2</v>
      </c>
      <c r="AJ35" s="31">
        <v>0.7205804082676297</v>
      </c>
      <c r="AK35" s="29">
        <f t="shared" si="0"/>
        <v>0.54950901260377216</v>
      </c>
    </row>
    <row r="36" spans="1:37">
      <c r="A36" s="41">
        <v>1939</v>
      </c>
      <c r="B36" s="42">
        <v>0.47867982941068782</v>
      </c>
      <c r="C36" s="43">
        <v>6.6559537476246572E-2</v>
      </c>
      <c r="D36" s="43">
        <v>6.8956074950428339E-2</v>
      </c>
      <c r="E36" s="43">
        <v>3.2727315078516485E-2</v>
      </c>
      <c r="F36" s="43">
        <v>4.3088746426316112E-2</v>
      </c>
      <c r="G36" s="43">
        <v>5.7854140941449618E-3</v>
      </c>
      <c r="H36" s="43">
        <v>0.17817888684502445</v>
      </c>
      <c r="I36" s="44">
        <v>8.3383854540010918E-2</v>
      </c>
      <c r="J36" s="45">
        <v>0.35313535255083123</v>
      </c>
      <c r="K36" s="43">
        <v>6.4665094237407933E-2</v>
      </c>
      <c r="L36" s="43">
        <v>5.4682677209369167E-2</v>
      </c>
      <c r="M36" s="43">
        <v>2.3080988994029925E-2</v>
      </c>
      <c r="N36" s="43">
        <v>3.3652282843125297E-2</v>
      </c>
      <c r="O36" s="43">
        <v>3.5384066275268621E-3</v>
      </c>
      <c r="P36" s="43">
        <v>0.10815763081954491</v>
      </c>
      <c r="Q36" s="43">
        <v>6.5358271819827105E-2</v>
      </c>
      <c r="R36" s="46">
        <v>0.18481136220024927</v>
      </c>
      <c r="S36" s="43">
        <v>5.3646440219000127E-2</v>
      </c>
      <c r="T36" s="43">
        <v>3.2811237026461493E-2</v>
      </c>
      <c r="U36" s="43">
        <v>1.1934314007685989E-2</v>
      </c>
      <c r="V36" s="43">
        <v>1.6130705379037019E-2</v>
      </c>
      <c r="W36" s="43">
        <v>9.3963427183346043E-4</v>
      </c>
      <c r="X36" s="43">
        <v>3.7978845104857904E-2</v>
      </c>
      <c r="Y36" s="44">
        <v>3.13701861913733E-2</v>
      </c>
      <c r="Z36" s="29"/>
      <c r="AA36" s="30">
        <v>0.11926977478527273</v>
      </c>
      <c r="AB36" s="30">
        <v>2.29356716148689E-2</v>
      </c>
      <c r="AC36" s="30">
        <v>2.3068867120509602E-2</v>
      </c>
      <c r="AD36" s="30">
        <v>8.3130172628176745E-3</v>
      </c>
      <c r="AE36" s="30">
        <v>1.2160856249292262E-2</v>
      </c>
      <c r="AF36" s="30">
        <v>8.020620641016891E-4</v>
      </c>
      <c r="AG36" s="30">
        <v>2.828149268790961E-2</v>
      </c>
      <c r="AH36" s="30">
        <v>2.370780778577302E-2</v>
      </c>
      <c r="AJ36" s="31">
        <v>0.72581124704348865</v>
      </c>
      <c r="AK36" s="29">
        <f t="shared" si="0"/>
        <v>0.56225944951411877</v>
      </c>
    </row>
    <row r="37" spans="1:37">
      <c r="A37" s="22">
        <v>1940</v>
      </c>
      <c r="B37" s="32">
        <v>0.47734613599976272</v>
      </c>
      <c r="C37" s="27">
        <v>8.5922134330132877E-2</v>
      </c>
      <c r="D37" s="27">
        <v>5.4791868388228207E-2</v>
      </c>
      <c r="E37" s="27">
        <v>2.537873565578154E-2</v>
      </c>
      <c r="F37" s="27">
        <v>4.3634716280312194E-2</v>
      </c>
      <c r="G37" s="27">
        <v>5.9628744272340684E-3</v>
      </c>
      <c r="H37" s="27">
        <v>0.18164548605415534</v>
      </c>
      <c r="I37" s="33">
        <v>8.0010320863918516E-2</v>
      </c>
      <c r="J37" s="26">
        <v>0.35677407332458838</v>
      </c>
      <c r="K37" s="27">
        <v>8.3445455268475868E-2</v>
      </c>
      <c r="L37" s="27">
        <v>4.5310759143474447E-2</v>
      </c>
      <c r="M37" s="27">
        <v>1.8132555048961611E-2</v>
      </c>
      <c r="N37" s="27">
        <v>3.5580427234206236E-2</v>
      </c>
      <c r="O37" s="27">
        <v>3.6567390472636765E-3</v>
      </c>
      <c r="P37" s="27">
        <v>0.10518975337815832</v>
      </c>
      <c r="Q37" s="27">
        <v>6.5458384204048203E-2</v>
      </c>
      <c r="R37" s="34">
        <v>0.19305442067419556</v>
      </c>
      <c r="S37" s="27">
        <v>6.9217656262636082E-2</v>
      </c>
      <c r="T37" s="27">
        <v>2.5317403363077404E-2</v>
      </c>
      <c r="U37" s="27">
        <v>9.065889260823112E-3</v>
      </c>
      <c r="V37" s="27">
        <v>1.7425557087793142E-2</v>
      </c>
      <c r="W37" s="27">
        <v>1.0249483056534777E-3</v>
      </c>
      <c r="X37" s="27">
        <v>3.8895169962321403E-2</v>
      </c>
      <c r="Y37" s="33">
        <v>3.2107796431890955E-2</v>
      </c>
      <c r="Z37" s="29"/>
      <c r="AA37" s="30">
        <v>0.12088250429145889</v>
      </c>
      <c r="AB37" s="30">
        <v>2.9676668138909672E-2</v>
      </c>
      <c r="AC37" s="30">
        <v>1.8225676422096302E-2</v>
      </c>
      <c r="AD37" s="30">
        <v>6.3785761744880702E-3</v>
      </c>
      <c r="AE37" s="30">
        <v>1.3029109827438479E-2</v>
      </c>
      <c r="AF37" s="30">
        <v>8.5658252855182822E-4</v>
      </c>
      <c r="AG37" s="30">
        <v>2.8653400549268883E-2</v>
      </c>
      <c r="AH37" s="30">
        <v>2.4062490650705683E-2</v>
      </c>
      <c r="AJ37" s="31">
        <v>0.73119206951556759</v>
      </c>
      <c r="AK37" s="29">
        <f t="shared" si="0"/>
        <v>0.56200322216103649</v>
      </c>
    </row>
    <row r="38" spans="1:37">
      <c r="A38" s="22">
        <v>1941</v>
      </c>
      <c r="B38" s="32">
        <v>0.45788127374530058</v>
      </c>
      <c r="C38" s="27">
        <v>8.5128225367859051E-2</v>
      </c>
      <c r="D38" s="27">
        <v>5.582906810248818E-2</v>
      </c>
      <c r="E38" s="27">
        <v>1.8422524656273663E-2</v>
      </c>
      <c r="F38" s="27">
        <v>5.4650629761453219E-2</v>
      </c>
      <c r="G38" s="27">
        <v>5.7737420830648823E-3</v>
      </c>
      <c r="H38" s="27">
        <v>0.14968481788488031</v>
      </c>
      <c r="I38" s="33">
        <v>8.8392265889281424E-2</v>
      </c>
      <c r="J38" s="26">
        <v>0.34821760585004585</v>
      </c>
      <c r="K38" s="27">
        <v>8.1918105966186372E-2</v>
      </c>
      <c r="L38" s="27">
        <v>4.6634124983222627E-2</v>
      </c>
      <c r="M38" s="27">
        <v>1.3121733572933151E-2</v>
      </c>
      <c r="N38" s="27">
        <v>4.5435538898855189E-2</v>
      </c>
      <c r="O38" s="27">
        <v>3.4937850115827986E-3</v>
      </c>
      <c r="P38" s="27">
        <v>8.3857082039601405E-2</v>
      </c>
      <c r="Q38" s="27">
        <v>7.3757235377664349E-2</v>
      </c>
      <c r="R38" s="34">
        <v>0.19486650070173528</v>
      </c>
      <c r="S38" s="27">
        <v>6.5811158654686369E-2</v>
      </c>
      <c r="T38" s="27">
        <v>2.4361647606236332E-2</v>
      </c>
      <c r="U38" s="27">
        <v>5.8844135390684728E-3</v>
      </c>
      <c r="V38" s="27">
        <v>2.424145661550145E-2</v>
      </c>
      <c r="W38" s="27">
        <v>9.872524943408741E-4</v>
      </c>
      <c r="X38" s="27">
        <v>3.4124849159631203E-2</v>
      </c>
      <c r="Y38" s="33">
        <v>3.9455722632270596E-2</v>
      </c>
      <c r="Z38" s="29"/>
      <c r="AA38" s="30">
        <v>0.12135732967933886</v>
      </c>
      <c r="AB38" s="30">
        <v>2.9482002420352316E-2</v>
      </c>
      <c r="AC38" s="30">
        <v>1.7639197821600325E-2</v>
      </c>
      <c r="AD38" s="30">
        <v>4.2300412267839826E-3</v>
      </c>
      <c r="AE38" s="30">
        <v>1.699443525384766E-2</v>
      </c>
      <c r="AF38" s="30">
        <v>8.2157687186974954E-4</v>
      </c>
      <c r="AG38" s="30">
        <v>2.4484247787238275E-2</v>
      </c>
      <c r="AH38" s="30">
        <v>2.7705828297646583E-2</v>
      </c>
      <c r="AJ38" s="31">
        <v>0.74037902431968483</v>
      </c>
      <c r="AK38" s="29">
        <f t="shared" si="0"/>
        <v>0.56818945495570072</v>
      </c>
    </row>
    <row r="39" spans="1:37">
      <c r="A39" s="22">
        <v>1942</v>
      </c>
      <c r="B39" s="32">
        <v>0.41066918170600797</v>
      </c>
      <c r="C39" s="27">
        <v>8.1343908365852882E-2</v>
      </c>
      <c r="D39" s="27">
        <v>4.9175876354924174E-2</v>
      </c>
      <c r="E39" s="27">
        <v>1.577429040588732E-2</v>
      </c>
      <c r="F39" s="27">
        <v>5.6259376175346112E-2</v>
      </c>
      <c r="G39" s="27">
        <v>4.718998258178125E-3</v>
      </c>
      <c r="H39" s="27">
        <v>0.11387331027261975</v>
      </c>
      <c r="I39" s="33">
        <v>8.9523421873199699E-2</v>
      </c>
      <c r="J39" s="26">
        <v>0.31810364887746329</v>
      </c>
      <c r="K39" s="27">
        <v>7.7869273847203727E-2</v>
      </c>
      <c r="L39" s="27">
        <v>4.1096824012132292E-2</v>
      </c>
      <c r="M39" s="27">
        <v>1.0296579683691133E-2</v>
      </c>
      <c r="N39" s="27">
        <v>4.6576981490075331E-2</v>
      </c>
      <c r="O39" s="27">
        <v>2.9096135442124274E-3</v>
      </c>
      <c r="P39" s="27">
        <v>6.4949097253942059E-2</v>
      </c>
      <c r="Q39" s="27">
        <v>7.4405279046206266E-2</v>
      </c>
      <c r="R39" s="34">
        <v>0.18493826368831501</v>
      </c>
      <c r="S39" s="27">
        <v>6.3364402056231062E-2</v>
      </c>
      <c r="T39" s="27">
        <v>2.3251787424358305E-2</v>
      </c>
      <c r="U39" s="27">
        <v>4.5464511122034843E-3</v>
      </c>
      <c r="V39" s="27">
        <v>2.6346366889487032E-2</v>
      </c>
      <c r="W39" s="27">
        <v>7.5903864226534265E-4</v>
      </c>
      <c r="X39" s="27">
        <v>2.4469198448198302E-2</v>
      </c>
      <c r="Y39" s="33">
        <v>4.2201019115571475E-2</v>
      </c>
      <c r="Z39" s="29"/>
      <c r="AA39" s="30">
        <v>0.11338935302401795</v>
      </c>
      <c r="AB39" s="30">
        <v>3.0431256555102072E-2</v>
      </c>
      <c r="AC39" s="30">
        <v>1.6851446969071072E-2</v>
      </c>
      <c r="AD39" s="30">
        <v>3.4284514132688054E-3</v>
      </c>
      <c r="AE39" s="30">
        <v>1.7033557306394387E-2</v>
      </c>
      <c r="AF39" s="30">
        <v>6.4748696065967818E-4</v>
      </c>
      <c r="AG39" s="30">
        <v>1.7679007858173834E-2</v>
      </c>
      <c r="AH39" s="30">
        <v>2.7318145961348121E-2</v>
      </c>
      <c r="AJ39" s="31">
        <v>0.7449690746591473</v>
      </c>
      <c r="AK39" s="29">
        <f t="shared" si="0"/>
        <v>0.60170614071076933</v>
      </c>
    </row>
    <row r="40" spans="1:37">
      <c r="A40" s="22">
        <v>1943</v>
      </c>
      <c r="B40" s="32">
        <v>0.38057150743069756</v>
      </c>
      <c r="C40" s="27">
        <v>7.8054856329440148E-2</v>
      </c>
      <c r="D40" s="27">
        <v>4.5968830372745247E-2</v>
      </c>
      <c r="E40" s="27">
        <v>1.4214532178243186E-2</v>
      </c>
      <c r="F40" s="27">
        <v>5.704783122631963E-2</v>
      </c>
      <c r="G40" s="27">
        <v>4.1988629021433733E-3</v>
      </c>
      <c r="H40" s="27">
        <v>9.0668146920141995E-2</v>
      </c>
      <c r="I40" s="33">
        <v>9.0418447501664043E-2</v>
      </c>
      <c r="J40" s="26">
        <v>0.2971565689628603</v>
      </c>
      <c r="K40" s="27">
        <v>7.42719263547163E-2</v>
      </c>
      <c r="L40" s="27">
        <v>3.8748859691473569E-2</v>
      </c>
      <c r="M40" s="27">
        <v>9.0853896468891266E-3</v>
      </c>
      <c r="N40" s="27">
        <v>4.8162286589394136E-2</v>
      </c>
      <c r="O40" s="27">
        <v>2.4302119229953501E-3</v>
      </c>
      <c r="P40" s="27">
        <v>4.7761964323058806E-2</v>
      </c>
      <c r="Q40" s="27">
        <v>7.6695930434333051E-2</v>
      </c>
      <c r="R40" s="34">
        <v>0.17183052090929848</v>
      </c>
      <c r="S40" s="27">
        <v>5.8131791217056153E-2</v>
      </c>
      <c r="T40" s="27">
        <v>2.2529424622560846E-2</v>
      </c>
      <c r="U40" s="27">
        <v>3.7487182084681042E-3</v>
      </c>
      <c r="V40" s="27">
        <v>2.7564071765786714E-2</v>
      </c>
      <c r="W40" s="27">
        <v>5.1242190496349671E-4</v>
      </c>
      <c r="X40" s="27">
        <v>1.5287411476840197E-2</v>
      </c>
      <c r="Y40" s="33">
        <v>4.4056681713622974E-2</v>
      </c>
      <c r="Z40" s="29"/>
      <c r="AA40" s="30">
        <v>0.10808337949910475</v>
      </c>
      <c r="AB40" s="30">
        <v>2.9479045513419233E-2</v>
      </c>
      <c r="AC40" s="30">
        <v>1.5793007062077497E-2</v>
      </c>
      <c r="AD40" s="30">
        <v>2.8608680837980145E-3</v>
      </c>
      <c r="AE40" s="30">
        <v>1.8628504040867952E-2</v>
      </c>
      <c r="AF40" s="30">
        <v>4.7490315232452305E-4</v>
      </c>
      <c r="AG40" s="30">
        <v>1.1037504359921946E-2</v>
      </c>
      <c r="AH40" s="30">
        <v>2.980954728669559E-2</v>
      </c>
      <c r="AJ40" s="31">
        <v>0.73602715990706136</v>
      </c>
      <c r="AK40" s="29">
        <f t="shared" si="0"/>
        <v>0.62091846710950493</v>
      </c>
    </row>
    <row r="41" spans="1:37">
      <c r="A41" s="22">
        <v>1944</v>
      </c>
      <c r="B41" s="32">
        <v>0.36195640710887966</v>
      </c>
      <c r="C41" s="27">
        <v>7.8245471750325479E-2</v>
      </c>
      <c r="D41" s="27">
        <v>4.4400037708586568E-2</v>
      </c>
      <c r="E41" s="27">
        <v>1.2244360024318208E-2</v>
      </c>
      <c r="F41" s="27">
        <v>4.4353074305791322E-2</v>
      </c>
      <c r="G41" s="27">
        <v>4.3179355600787622E-3</v>
      </c>
      <c r="H41" s="27">
        <v>0.10523446271834377</v>
      </c>
      <c r="I41" s="33">
        <v>7.3161065041435602E-2</v>
      </c>
      <c r="J41" s="26">
        <v>0.27140237311644994</v>
      </c>
      <c r="K41" s="27">
        <v>7.3810837603065865E-2</v>
      </c>
      <c r="L41" s="27">
        <v>3.7083512923072881E-2</v>
      </c>
      <c r="M41" s="27">
        <v>8.2386927620782049E-3</v>
      </c>
      <c r="N41" s="27">
        <v>3.7824072036365515E-2</v>
      </c>
      <c r="O41" s="27">
        <v>2.333654649526104E-3</v>
      </c>
      <c r="P41" s="27">
        <v>4.9453147198375021E-2</v>
      </c>
      <c r="Q41" s="27">
        <v>6.2658455943966296E-2</v>
      </c>
      <c r="R41" s="34">
        <v>0.14836379223715535</v>
      </c>
      <c r="S41" s="27">
        <v>5.5241999428036127E-2</v>
      </c>
      <c r="T41" s="27">
        <v>2.120288243054699E-2</v>
      </c>
      <c r="U41" s="27">
        <v>3.3594310283004349E-3</v>
      </c>
      <c r="V41" s="27">
        <v>1.9931964588724049E-2</v>
      </c>
      <c r="W41" s="27">
        <v>4.4217351392846838E-4</v>
      </c>
      <c r="X41" s="27">
        <v>1.5039244810145918E-2</v>
      </c>
      <c r="Y41" s="33">
        <v>3.314609643747337E-2</v>
      </c>
      <c r="Z41" s="29"/>
      <c r="AA41" s="30">
        <v>9.4590335178855817E-2</v>
      </c>
      <c r="AB41" s="30">
        <v>2.8677003108443185E-2</v>
      </c>
      <c r="AC41" s="30">
        <v>1.4676040887106875E-2</v>
      </c>
      <c r="AD41" s="30">
        <v>2.5655806064096244E-3</v>
      </c>
      <c r="AE41" s="30">
        <v>1.3970171625705057E-2</v>
      </c>
      <c r="AF41" s="30">
        <v>4.3381873872582767E-4</v>
      </c>
      <c r="AG41" s="30">
        <v>1.0999014857922158E-2</v>
      </c>
      <c r="AH41" s="30">
        <v>2.326870535454309E-2</v>
      </c>
      <c r="AJ41" s="31">
        <v>0.72308381230546959</v>
      </c>
      <c r="AK41" s="29">
        <f t="shared" si="0"/>
        <v>0.63645491287538525</v>
      </c>
    </row>
    <row r="42" spans="1:37">
      <c r="A42" s="22">
        <v>1945</v>
      </c>
      <c r="B42" s="32">
        <v>0.35820143764478973</v>
      </c>
      <c r="C42" s="27">
        <v>6.6013052209844658E-2</v>
      </c>
      <c r="D42" s="27">
        <v>4.1397318677251889E-2</v>
      </c>
      <c r="E42" s="27">
        <v>1.2755989628365928E-2</v>
      </c>
      <c r="F42" s="27">
        <v>4.7358843110734392E-2</v>
      </c>
      <c r="G42" s="27">
        <v>4.2643755988410028E-3</v>
      </c>
      <c r="H42" s="27">
        <v>0.10342182258939928</v>
      </c>
      <c r="I42" s="33">
        <v>8.2990035830352665E-2</v>
      </c>
      <c r="J42" s="26">
        <v>0.26936240411040263</v>
      </c>
      <c r="K42" s="27">
        <v>6.1887204566217581E-2</v>
      </c>
      <c r="L42" s="27">
        <v>3.5355471041082158E-2</v>
      </c>
      <c r="M42" s="27">
        <v>8.624448915765838E-3</v>
      </c>
      <c r="N42" s="27">
        <v>4.0793460096416809E-2</v>
      </c>
      <c r="O42" s="27">
        <v>2.4035188706012342E-3</v>
      </c>
      <c r="P42" s="27">
        <v>4.8478436497987713E-2</v>
      </c>
      <c r="Q42" s="27">
        <v>7.1819864122331406E-2</v>
      </c>
      <c r="R42" s="34">
        <v>0.14279793159629031</v>
      </c>
      <c r="S42" s="27">
        <v>4.4420624911624428E-2</v>
      </c>
      <c r="T42" s="27">
        <v>2.0485356046121315E-2</v>
      </c>
      <c r="U42" s="27">
        <v>3.459891827873041E-3</v>
      </c>
      <c r="V42" s="27">
        <v>2.0975884142174751E-2</v>
      </c>
      <c r="W42" s="27">
        <v>5.0783574371427776E-4</v>
      </c>
      <c r="X42" s="27">
        <v>1.5873124535774118E-2</v>
      </c>
      <c r="Y42" s="33">
        <v>3.7075214389008369E-2</v>
      </c>
      <c r="Z42" s="29"/>
      <c r="AA42" s="30">
        <v>9.463643130811783E-2</v>
      </c>
      <c r="AB42" s="30">
        <v>2.3609656651048364E-2</v>
      </c>
      <c r="AC42" s="30">
        <v>1.3841363053428365E-2</v>
      </c>
      <c r="AD42" s="30">
        <v>2.6411813654321579E-3</v>
      </c>
      <c r="AE42" s="30">
        <v>1.5249856155734619E-2</v>
      </c>
      <c r="AF42" s="30">
        <v>4.7772386463381587E-4</v>
      </c>
      <c r="AG42" s="30">
        <v>1.1815862386618126E-2</v>
      </c>
      <c r="AH42" s="30">
        <v>2.7000787831222364E-2</v>
      </c>
      <c r="AJ42" s="31">
        <v>0.71777032806941854</v>
      </c>
      <c r="AK42" s="29">
        <f t="shared" si="0"/>
        <v>0.58840926766763768</v>
      </c>
    </row>
    <row r="43" spans="1:37">
      <c r="A43" s="22">
        <v>1946</v>
      </c>
      <c r="B43" s="32">
        <v>0.37205089006839659</v>
      </c>
      <c r="C43" s="27">
        <v>5.978793850031705E-2</v>
      </c>
      <c r="D43" s="27">
        <v>3.5314674231676467E-2</v>
      </c>
      <c r="E43" s="27">
        <v>1.3266978786973829E-2</v>
      </c>
      <c r="F43" s="27">
        <v>5.4830426444783614E-2</v>
      </c>
      <c r="G43" s="27">
        <v>4.2636939626864564E-3</v>
      </c>
      <c r="H43" s="27">
        <v>0.10372197314139397</v>
      </c>
      <c r="I43" s="33">
        <v>0.10086520500056524</v>
      </c>
      <c r="J43" s="26">
        <v>0.28161281841368407</v>
      </c>
      <c r="K43" s="27">
        <v>5.5610490920197354E-2</v>
      </c>
      <c r="L43" s="27">
        <v>2.9579061367169396E-2</v>
      </c>
      <c r="M43" s="27">
        <v>9.0929022535591493E-3</v>
      </c>
      <c r="N43" s="27">
        <v>4.6441277860010795E-2</v>
      </c>
      <c r="O43" s="27">
        <v>2.869962986522488E-3</v>
      </c>
      <c r="P43" s="27">
        <v>5.2154604919389003E-2</v>
      </c>
      <c r="Q43" s="27">
        <v>8.5864518106835833E-2</v>
      </c>
      <c r="R43" s="34">
        <v>0.14156551756813207</v>
      </c>
      <c r="S43" s="27">
        <v>3.8967072380791314E-2</v>
      </c>
      <c r="T43" s="27">
        <v>1.6107990273720285E-2</v>
      </c>
      <c r="U43" s="27">
        <v>3.7080811936462191E-3</v>
      </c>
      <c r="V43" s="27">
        <v>2.1799040337113509E-2</v>
      </c>
      <c r="W43" s="27">
        <v>8.2641821876803146E-4</v>
      </c>
      <c r="X43" s="27">
        <v>1.9726492467251104E-2</v>
      </c>
      <c r="Y43" s="33">
        <v>4.0430422696841661E-2</v>
      </c>
      <c r="Z43" s="29"/>
      <c r="AA43" s="30">
        <v>9.6532057416871014E-2</v>
      </c>
      <c r="AB43" s="30">
        <v>2.0379293720738687E-2</v>
      </c>
      <c r="AC43" s="30">
        <v>1.0678163317681009E-2</v>
      </c>
      <c r="AD43" s="30">
        <v>2.7753140047632849E-3</v>
      </c>
      <c r="AE43" s="30">
        <v>1.6513593463441698E-2</v>
      </c>
      <c r="AF43" s="30">
        <v>6.8381760610794571E-4</v>
      </c>
      <c r="AG43" s="30">
        <v>1.4808068880305315E-2</v>
      </c>
      <c r="AH43" s="30">
        <v>3.0693806423833122E-2</v>
      </c>
      <c r="AJ43" s="31">
        <v>0.70896964081869995</v>
      </c>
      <c r="AK43" s="29">
        <f t="shared" si="0"/>
        <v>0.52657295192310605</v>
      </c>
    </row>
    <row r="44" spans="1:37">
      <c r="A44" s="22">
        <v>1947</v>
      </c>
      <c r="B44" s="32">
        <v>0.37077611495238216</v>
      </c>
      <c r="C44" s="27">
        <v>7.5253674137220256E-2</v>
      </c>
      <c r="D44" s="27">
        <v>3.9423783771137436E-2</v>
      </c>
      <c r="E44" s="27">
        <v>1.2450772569822834E-2</v>
      </c>
      <c r="F44" s="27">
        <v>5.3085814824786616E-2</v>
      </c>
      <c r="G44" s="27">
        <v>4.8681393178415687E-3</v>
      </c>
      <c r="H44" s="27">
        <v>9.7112755869685513E-2</v>
      </c>
      <c r="I44" s="33">
        <v>8.8581174461887943E-2</v>
      </c>
      <c r="J44" s="26">
        <v>0.28326645415118262</v>
      </c>
      <c r="K44" s="27">
        <v>7.0784507974572294E-2</v>
      </c>
      <c r="L44" s="27">
        <v>3.253850021635836E-2</v>
      </c>
      <c r="M44" s="27">
        <v>8.6729026267212579E-3</v>
      </c>
      <c r="N44" s="27">
        <v>4.4559162815357371E-2</v>
      </c>
      <c r="O44" s="27">
        <v>2.941183693409696E-3</v>
      </c>
      <c r="P44" s="27">
        <v>4.8950689450003824E-2</v>
      </c>
      <c r="Q44" s="27">
        <v>7.4819507374759731E-2</v>
      </c>
      <c r="R44" s="34">
        <v>0.14574716809862265</v>
      </c>
      <c r="S44" s="27">
        <v>5.1716552902411395E-2</v>
      </c>
      <c r="T44" s="27">
        <v>1.7392983196619426E-2</v>
      </c>
      <c r="U44" s="27">
        <v>3.6390208699330307E-3</v>
      </c>
      <c r="V44" s="27">
        <v>1.9768559992781844E-2</v>
      </c>
      <c r="W44" s="27">
        <v>7.253936544808126E-4</v>
      </c>
      <c r="X44" s="27">
        <v>1.9168902267741175E-2</v>
      </c>
      <c r="Y44" s="33">
        <v>3.3335755214654914E-2</v>
      </c>
      <c r="Z44" s="29"/>
      <c r="AA44" s="30">
        <v>9.5913642473929361E-2</v>
      </c>
      <c r="AB44" s="30">
        <v>2.528328754610782E-2</v>
      </c>
      <c r="AC44" s="30">
        <v>1.1698971286917522E-2</v>
      </c>
      <c r="AD44" s="30">
        <v>2.648968080706888E-3</v>
      </c>
      <c r="AE44" s="30">
        <v>1.5334426100859187E-2</v>
      </c>
      <c r="AF44" s="30">
        <v>6.4384213408127163E-4</v>
      </c>
      <c r="AG44" s="30">
        <v>1.4385270284739182E-2</v>
      </c>
      <c r="AH44" s="30">
        <v>2.5918877040517454E-2</v>
      </c>
      <c r="AJ44" s="31">
        <v>0.71100903244102454</v>
      </c>
      <c r="AK44" s="29">
        <f t="shared" si="0"/>
        <v>0.57784720877902385</v>
      </c>
    </row>
    <row r="45" spans="1:37">
      <c r="A45" s="22">
        <v>1948</v>
      </c>
      <c r="B45" s="32">
        <v>0.38908460948930002</v>
      </c>
      <c r="C45" s="27">
        <v>9.0435776359900966E-2</v>
      </c>
      <c r="D45" s="27">
        <v>3.6759952890704786E-2</v>
      </c>
      <c r="E45" s="27">
        <v>1.2135930062378227E-2</v>
      </c>
      <c r="F45" s="27">
        <v>5.0914008922322215E-2</v>
      </c>
      <c r="G45" s="27">
        <v>4.974518077670723E-3</v>
      </c>
      <c r="H45" s="27">
        <v>0.10915830015066459</v>
      </c>
      <c r="I45" s="33">
        <v>8.4706123025658581E-2</v>
      </c>
      <c r="J45" s="26">
        <v>0.29735189162046433</v>
      </c>
      <c r="K45" s="27">
        <v>8.5516574980391072E-2</v>
      </c>
      <c r="L45" s="27">
        <v>2.9896251630536486E-2</v>
      </c>
      <c r="M45" s="27">
        <v>8.4176816480065874E-3</v>
      </c>
      <c r="N45" s="27">
        <v>4.2727204809372546E-2</v>
      </c>
      <c r="O45" s="27">
        <v>2.9655934022137344E-3</v>
      </c>
      <c r="P45" s="27">
        <v>5.6352057620393366E-2</v>
      </c>
      <c r="Q45" s="27">
        <v>7.1476527529550499E-2</v>
      </c>
      <c r="R45" s="34">
        <v>0.15765946306209772</v>
      </c>
      <c r="S45" s="27">
        <v>6.4073959976046702E-2</v>
      </c>
      <c r="T45" s="27">
        <v>1.6290693776733606E-2</v>
      </c>
      <c r="U45" s="27">
        <v>3.6684267000803281E-3</v>
      </c>
      <c r="V45" s="27">
        <v>1.9576699064476302E-2</v>
      </c>
      <c r="W45" s="27">
        <v>7.1832598287218101E-4</v>
      </c>
      <c r="X45" s="27">
        <v>2.0465408401524894E-2</v>
      </c>
      <c r="Y45" s="33">
        <v>3.2865949160363679E-2</v>
      </c>
      <c r="Z45" s="29"/>
      <c r="AA45" s="30">
        <v>0.1010986827643736</v>
      </c>
      <c r="AB45" s="30">
        <v>3.0779116023285091E-2</v>
      </c>
      <c r="AC45" s="30">
        <v>1.1262679712239178E-2</v>
      </c>
      <c r="AD45" s="30">
        <v>2.6502366552763256E-3</v>
      </c>
      <c r="AE45" s="30">
        <v>1.5108681844064643E-2</v>
      </c>
      <c r="AF45" s="30">
        <v>6.3901673382722756E-4</v>
      </c>
      <c r="AG45" s="30">
        <v>1.5232330601299974E-2</v>
      </c>
      <c r="AH45" s="30">
        <v>2.5426621194381133E-2</v>
      </c>
      <c r="AJ45" s="31">
        <v>0.71517606275579482</v>
      </c>
      <c r="AK45" s="29">
        <f t="shared" si="0"/>
        <v>0.5960287716808238</v>
      </c>
    </row>
    <row r="46" spans="1:37">
      <c r="A46" s="22">
        <v>1949</v>
      </c>
      <c r="B46" s="32">
        <v>0.38358056460933948</v>
      </c>
      <c r="C46" s="27">
        <v>9.0799578999225666E-2</v>
      </c>
      <c r="D46" s="27">
        <v>3.5011809651224628E-2</v>
      </c>
      <c r="E46" s="27">
        <v>1.3415228676111316E-2</v>
      </c>
      <c r="F46" s="27">
        <v>4.4274569450016052E-2</v>
      </c>
      <c r="G46" s="27">
        <v>5.5543615568372437E-3</v>
      </c>
      <c r="H46" s="27">
        <v>0.1207691894826326</v>
      </c>
      <c r="I46" s="33">
        <v>7.3755826793291984E-2</v>
      </c>
      <c r="J46" s="26">
        <v>0.28804653312709932</v>
      </c>
      <c r="K46" s="27">
        <v>8.5904853257822308E-2</v>
      </c>
      <c r="L46" s="27">
        <v>2.7379028587438615E-2</v>
      </c>
      <c r="M46" s="27">
        <v>9.1819231485096593E-3</v>
      </c>
      <c r="N46" s="27">
        <v>3.660038455374047E-2</v>
      </c>
      <c r="O46" s="27">
        <v>3.4760736108091286E-3</v>
      </c>
      <c r="P46" s="27">
        <v>6.4191925027375876E-2</v>
      </c>
      <c r="Q46" s="27">
        <v>6.1312344941403266E-2</v>
      </c>
      <c r="R46" s="34">
        <v>0.1517338910703204</v>
      </c>
      <c r="S46" s="27">
        <v>6.5596074571594734E-2</v>
      </c>
      <c r="T46" s="27">
        <v>1.4776100334570009E-2</v>
      </c>
      <c r="U46" s="27">
        <v>3.9369372235808203E-3</v>
      </c>
      <c r="V46" s="27">
        <v>1.6588404115503393E-2</v>
      </c>
      <c r="W46" s="27">
        <v>9.0379104754001851E-4</v>
      </c>
      <c r="X46" s="27">
        <v>2.2041379402165311E-2</v>
      </c>
      <c r="Y46" s="33">
        <v>2.7891204375366109E-2</v>
      </c>
      <c r="Z46" s="29"/>
      <c r="AA46" s="30">
        <v>9.6502515011124751E-2</v>
      </c>
      <c r="AB46" s="30">
        <v>3.12418591440905E-2</v>
      </c>
      <c r="AC46" s="30">
        <v>1.0337973941672931E-2</v>
      </c>
      <c r="AD46" s="30">
        <v>2.875152589930209E-3</v>
      </c>
      <c r="AE46" s="30">
        <v>1.2972894087351906E-2</v>
      </c>
      <c r="AF46" s="30">
        <v>7.7582494890969316E-4</v>
      </c>
      <c r="AG46" s="30">
        <v>1.642909467658735E-2</v>
      </c>
      <c r="AH46" s="30">
        <v>2.186971562258215E-2</v>
      </c>
      <c r="AJ46" s="31">
        <v>0.71677891378334535</v>
      </c>
      <c r="AK46" s="29">
        <f t="shared" si="0"/>
        <v>0.60085454478079348</v>
      </c>
    </row>
    <row r="47" spans="1:37">
      <c r="A47" s="47">
        <v>1950</v>
      </c>
      <c r="B47" s="48">
        <v>0.38987795789324931</v>
      </c>
      <c r="C47" s="49">
        <v>8.6491458575807145E-2</v>
      </c>
      <c r="D47" s="49">
        <v>4.2873594514439138E-2</v>
      </c>
      <c r="E47" s="49">
        <v>1.3527183792210642E-2</v>
      </c>
      <c r="F47" s="49">
        <v>4.8970816679696549E-2</v>
      </c>
      <c r="G47" s="49">
        <v>6.5758118468650113E-3</v>
      </c>
      <c r="H47" s="49">
        <v>0.11891614367243664</v>
      </c>
      <c r="I47" s="50">
        <v>7.2522948811794247E-2</v>
      </c>
      <c r="J47" s="51">
        <v>0.29622608082522883</v>
      </c>
      <c r="K47" s="49">
        <v>8.1083387278799254E-2</v>
      </c>
      <c r="L47" s="49">
        <v>3.4914654275483979E-2</v>
      </c>
      <c r="M47" s="49">
        <v>9.366611257174284E-3</v>
      </c>
      <c r="N47" s="49">
        <v>4.1364123903350473E-2</v>
      </c>
      <c r="O47" s="49">
        <v>3.9390295626615885E-3</v>
      </c>
      <c r="P47" s="49">
        <v>6.3875267854220569E-2</v>
      </c>
      <c r="Q47" s="49">
        <v>6.1683006693538711E-2</v>
      </c>
      <c r="R47" s="52">
        <v>0.15848027813737375</v>
      </c>
      <c r="S47" s="49">
        <v>6.2605234759536277E-2</v>
      </c>
      <c r="T47" s="49">
        <v>1.960901143164933E-2</v>
      </c>
      <c r="U47" s="49">
        <v>4.1635425714111008E-3</v>
      </c>
      <c r="V47" s="49">
        <v>1.9936410348484881E-2</v>
      </c>
      <c r="W47" s="49">
        <v>9.4667011955122411E-4</v>
      </c>
      <c r="X47" s="49">
        <v>2.1327059380078249E-2</v>
      </c>
      <c r="Y47" s="50">
        <v>2.9892349526662622E-2</v>
      </c>
      <c r="Z47" s="29"/>
      <c r="AA47" s="30">
        <v>0.10161961045466741</v>
      </c>
      <c r="AB47" s="30">
        <v>2.9815540278251382E-2</v>
      </c>
      <c r="AC47" s="30">
        <v>1.3444786047490125E-2</v>
      </c>
      <c r="AD47" s="30">
        <v>2.9888793571230549E-3</v>
      </c>
      <c r="AE47" s="30">
        <v>1.5315339144442955E-2</v>
      </c>
      <c r="AF47" s="30">
        <v>8.4332674807309537E-4</v>
      </c>
      <c r="AG47" s="30">
        <v>1.6199641750403754E-2</v>
      </c>
      <c r="AH47" s="30">
        <v>2.3012097128882962E-2</v>
      </c>
      <c r="AJ47" s="31">
        <v>0.72029106816479205</v>
      </c>
      <c r="AK47" s="29">
        <f t="shared" si="0"/>
        <v>0.6118109021803817</v>
      </c>
    </row>
    <row r="48" spans="1:37">
      <c r="A48" s="22">
        <v>1951</v>
      </c>
      <c r="B48" s="32">
        <v>0.37706730818979001</v>
      </c>
      <c r="C48" s="27">
        <v>8.0126415590796668E-2</v>
      </c>
      <c r="D48" s="27">
        <v>4.1445195268513611E-2</v>
      </c>
      <c r="E48" s="27">
        <v>1.3198365413255047E-2</v>
      </c>
      <c r="F48" s="27">
        <v>5.0497972409396907E-2</v>
      </c>
      <c r="G48" s="27">
        <v>6.9575590468040748E-3</v>
      </c>
      <c r="H48" s="27">
        <v>0.11214676547287161</v>
      </c>
      <c r="I48" s="33">
        <v>7.269503498815208E-2</v>
      </c>
      <c r="J48" s="26">
        <v>0.28490857621322596</v>
      </c>
      <c r="K48" s="27">
        <v>7.5751734226849429E-2</v>
      </c>
      <c r="L48" s="27">
        <v>3.3993979204028607E-2</v>
      </c>
      <c r="M48" s="27">
        <v>9.0304065733870717E-3</v>
      </c>
      <c r="N48" s="27">
        <v>4.2587920766410853E-2</v>
      </c>
      <c r="O48" s="27">
        <v>4.0709241970916417E-3</v>
      </c>
      <c r="P48" s="27">
        <v>5.7696939161348361E-2</v>
      </c>
      <c r="Q48" s="27">
        <v>6.1776672084110001E-2</v>
      </c>
      <c r="R48" s="34">
        <v>0.14943208955529014</v>
      </c>
      <c r="S48" s="27">
        <v>5.7563251088328937E-2</v>
      </c>
      <c r="T48" s="27">
        <v>1.8076428114569533E-2</v>
      </c>
      <c r="U48" s="27">
        <v>3.8727393979967797E-3</v>
      </c>
      <c r="V48" s="27">
        <v>2.0242107295135814E-2</v>
      </c>
      <c r="W48" s="27">
        <v>9.3414424744227742E-4</v>
      </c>
      <c r="X48" s="27">
        <v>1.9184829527590975E-2</v>
      </c>
      <c r="Y48" s="33">
        <v>2.9558589884225793E-2</v>
      </c>
      <c r="Z48" s="29"/>
      <c r="AA48" s="30">
        <v>9.8111562037908939E-2</v>
      </c>
      <c r="AB48" s="30">
        <v>2.8375904908047339E-2</v>
      </c>
      <c r="AC48" s="30">
        <v>1.2851778264583766E-2</v>
      </c>
      <c r="AD48" s="30">
        <v>2.8525880706713391E-3</v>
      </c>
      <c r="AE48" s="30">
        <v>1.5715816689766706E-2</v>
      </c>
      <c r="AF48" s="30">
        <v>8.4806645680493391E-4</v>
      </c>
      <c r="AG48" s="30">
        <v>1.4471056759382747E-2</v>
      </c>
      <c r="AH48" s="30">
        <v>2.2996350888652095E-2</v>
      </c>
      <c r="AJ48" s="31">
        <v>0.7196061502644101</v>
      </c>
      <c r="AK48" s="29">
        <f t="shared" si="0"/>
        <v>0.6156905518218001</v>
      </c>
    </row>
    <row r="49" spans="1:37">
      <c r="A49" s="22">
        <v>1952</v>
      </c>
      <c r="B49" s="32">
        <v>0.36505685915892222</v>
      </c>
      <c r="C49" s="27">
        <v>7.9028354542893697E-2</v>
      </c>
      <c r="D49" s="27">
        <v>3.6825965249278114E-2</v>
      </c>
      <c r="E49" s="27">
        <v>1.3953365747999637E-2</v>
      </c>
      <c r="F49" s="27">
        <v>4.6335495870479429E-2</v>
      </c>
      <c r="G49" s="27">
        <v>7.1617962932943608E-3</v>
      </c>
      <c r="H49" s="27">
        <v>0.11199854414220885</v>
      </c>
      <c r="I49" s="33">
        <v>6.9753337312768171E-2</v>
      </c>
      <c r="J49" s="26">
        <v>0.27347549451962883</v>
      </c>
      <c r="K49" s="27">
        <v>7.4338714348346657E-2</v>
      </c>
      <c r="L49" s="27">
        <v>3.0348442504931468E-2</v>
      </c>
      <c r="M49" s="27">
        <v>9.4076416256088698E-3</v>
      </c>
      <c r="N49" s="27">
        <v>3.8655961463275115E-2</v>
      </c>
      <c r="O49" s="27">
        <v>4.2703933576558545E-3</v>
      </c>
      <c r="P49" s="27">
        <v>5.7812889228629795E-2</v>
      </c>
      <c r="Q49" s="27">
        <v>5.8641451991181072E-2</v>
      </c>
      <c r="R49" s="34">
        <v>0.14196335787489817</v>
      </c>
      <c r="S49" s="27">
        <v>5.6800741379741927E-2</v>
      </c>
      <c r="T49" s="27">
        <v>1.6369419344706211E-2</v>
      </c>
      <c r="U49" s="27">
        <v>4.0624677607685447E-3</v>
      </c>
      <c r="V49" s="27">
        <v>1.8416397108777585E-2</v>
      </c>
      <c r="W49" s="27">
        <v>9.789851896022223E-4</v>
      </c>
      <c r="X49" s="27">
        <v>1.7210528138279894E-2</v>
      </c>
      <c r="Y49" s="33">
        <v>2.8124818953021824E-2</v>
      </c>
      <c r="Z49" s="29"/>
      <c r="AA49" s="30">
        <v>9.3260154585171312E-2</v>
      </c>
      <c r="AB49" s="30">
        <v>2.7050918731033644E-2</v>
      </c>
      <c r="AC49" s="30">
        <v>1.165582987089636E-2</v>
      </c>
      <c r="AD49" s="30">
        <v>2.9919906665653901E-3</v>
      </c>
      <c r="AE49" s="30">
        <v>1.4831577763323521E-2</v>
      </c>
      <c r="AF49" s="30">
        <v>8.8327586801426397E-4</v>
      </c>
      <c r="AG49" s="30">
        <v>1.3144013567452404E-2</v>
      </c>
      <c r="AH49" s="30">
        <v>2.270254811788577E-2</v>
      </c>
      <c r="AJ49" s="31">
        <v>0.72196903614940755</v>
      </c>
      <c r="AK49" s="29">
        <f t="shared" si="0"/>
        <v>0.61299506861414876</v>
      </c>
    </row>
    <row r="50" spans="1:37">
      <c r="A50" s="22">
        <v>1953</v>
      </c>
      <c r="B50" s="32">
        <v>0.35491354504905642</v>
      </c>
      <c r="C50" s="27">
        <v>7.4988211841418503E-2</v>
      </c>
      <c r="D50" s="27">
        <v>3.7701905391772997E-2</v>
      </c>
      <c r="E50" s="27">
        <v>1.47967054686756E-2</v>
      </c>
      <c r="F50" s="27">
        <v>4.2723284846153481E-2</v>
      </c>
      <c r="G50" s="27">
        <v>7.685692450811436E-3</v>
      </c>
      <c r="H50" s="27">
        <v>0.11410753897569474</v>
      </c>
      <c r="I50" s="33">
        <v>6.2910206074529643E-2</v>
      </c>
      <c r="J50" s="26">
        <v>0.26157768312427987</v>
      </c>
      <c r="K50" s="27">
        <v>7.0589714831887404E-2</v>
      </c>
      <c r="L50" s="27">
        <v>3.0385250763430269E-2</v>
      </c>
      <c r="M50" s="27">
        <v>9.9353993246542645E-3</v>
      </c>
      <c r="N50" s="27">
        <v>3.5546219401770933E-2</v>
      </c>
      <c r="O50" s="27">
        <v>4.7305318747318734E-3</v>
      </c>
      <c r="P50" s="27">
        <v>5.7662159478888704E-2</v>
      </c>
      <c r="Q50" s="27">
        <v>5.272840744891634E-2</v>
      </c>
      <c r="R50" s="34">
        <v>0.13259632478488506</v>
      </c>
      <c r="S50" s="27">
        <v>5.3407994860363683E-2</v>
      </c>
      <c r="T50" s="27">
        <v>1.6011745897933749E-2</v>
      </c>
      <c r="U50" s="27">
        <v>4.0890964010001111E-3</v>
      </c>
      <c r="V50" s="27">
        <v>1.6399615972194383E-2</v>
      </c>
      <c r="W50" s="27">
        <v>1.1468490334537267E-3</v>
      </c>
      <c r="X50" s="27">
        <v>1.705232242042214E-2</v>
      </c>
      <c r="Y50" s="33">
        <v>2.4488700199517308E-2</v>
      </c>
      <c r="Z50" s="29"/>
      <c r="AA50" s="30">
        <v>8.7325822341459497E-2</v>
      </c>
      <c r="AB50" s="30">
        <v>2.5882131306022248E-2</v>
      </c>
      <c r="AC50" s="30">
        <v>1.1399070377050383E-2</v>
      </c>
      <c r="AD50" s="30">
        <v>3.0375249122687126E-3</v>
      </c>
      <c r="AE50" s="30">
        <v>1.3168985328944829E-2</v>
      </c>
      <c r="AF50" s="30">
        <v>1.0078362549655118E-3</v>
      </c>
      <c r="AG50" s="30">
        <v>1.3118453784333992E-2</v>
      </c>
      <c r="AH50" s="30">
        <v>1.9711820377873859E-2</v>
      </c>
      <c r="AJ50" s="31">
        <v>0.72942636439219632</v>
      </c>
      <c r="AK50" s="29">
        <f t="shared" si="0"/>
        <v>0.62092577894803347</v>
      </c>
    </row>
    <row r="51" spans="1:37">
      <c r="A51" s="22">
        <v>1954</v>
      </c>
      <c r="B51" s="32">
        <v>0.35901067818536497</v>
      </c>
      <c r="C51" s="27">
        <v>7.8286424079986622E-2</v>
      </c>
      <c r="D51" s="27">
        <v>3.3843958477293226E-2</v>
      </c>
      <c r="E51" s="27">
        <v>1.862577181772606E-2</v>
      </c>
      <c r="F51" s="27">
        <v>4.1080113729058204E-2</v>
      </c>
      <c r="G51" s="27">
        <v>8.5247311644748511E-3</v>
      </c>
      <c r="H51" s="27">
        <v>0.11520507365234069</v>
      </c>
      <c r="I51" s="33">
        <v>6.3444605264485365E-2</v>
      </c>
      <c r="J51" s="26">
        <v>0.26331867615299309</v>
      </c>
      <c r="K51" s="27">
        <v>7.3903397381528221E-2</v>
      </c>
      <c r="L51" s="27">
        <v>2.5894518378052844E-2</v>
      </c>
      <c r="M51" s="27">
        <v>1.2563449915380592E-2</v>
      </c>
      <c r="N51" s="27">
        <v>3.3075642317290502E-2</v>
      </c>
      <c r="O51" s="27">
        <v>5.4577318765794379E-3</v>
      </c>
      <c r="P51" s="27">
        <v>6.091809846195894E-2</v>
      </c>
      <c r="Q51" s="27">
        <v>5.1505837822202583E-2</v>
      </c>
      <c r="R51" s="34">
        <v>0.13487352232759914</v>
      </c>
      <c r="S51" s="27">
        <v>5.5019912792002454E-2</v>
      </c>
      <c r="T51" s="27">
        <v>1.5711724957528324E-2</v>
      </c>
      <c r="U51" s="27">
        <v>5.2890328136185969E-3</v>
      </c>
      <c r="V51" s="27">
        <v>1.5625758733372595E-2</v>
      </c>
      <c r="W51" s="27">
        <v>1.3862720330412985E-3</v>
      </c>
      <c r="X51" s="27">
        <v>1.7326861519394617E-2</v>
      </c>
      <c r="Y51" s="33">
        <v>2.451395947864124E-2</v>
      </c>
      <c r="Z51" s="29"/>
      <c r="AA51" s="30">
        <v>8.8977807208758281E-2</v>
      </c>
      <c r="AB51" s="30">
        <v>2.6171601298528198E-2</v>
      </c>
      <c r="AC51" s="30">
        <v>1.1443274537178357E-2</v>
      </c>
      <c r="AD51" s="30">
        <v>3.8773273379374643E-3</v>
      </c>
      <c r="AE51" s="30">
        <v>1.278801781242951E-2</v>
      </c>
      <c r="AF51" s="30">
        <v>1.1910431281134974E-3</v>
      </c>
      <c r="AG51" s="30">
        <v>1.3394395796016343E-2</v>
      </c>
      <c r="AH51" s="30">
        <v>2.0112147298554896E-2</v>
      </c>
      <c r="AJ51" s="31">
        <v>0.72909941106137699</v>
      </c>
      <c r="AK51" s="29">
        <f t="shared" si="0"/>
        <v>0.61980185351096606</v>
      </c>
    </row>
    <row r="52" spans="1:37">
      <c r="A52" s="22">
        <v>1955</v>
      </c>
      <c r="B52" s="32">
        <v>0.36535122751169263</v>
      </c>
      <c r="C52" s="27">
        <v>9.2588398053578144E-2</v>
      </c>
      <c r="D52" s="27">
        <v>3.4088331136760491E-2</v>
      </c>
      <c r="E52" s="27">
        <v>1.6773788283242694E-2</v>
      </c>
      <c r="F52" s="27">
        <v>4.0204054461376898E-2</v>
      </c>
      <c r="G52" s="27">
        <v>9.3728183140348552E-3</v>
      </c>
      <c r="H52" s="27">
        <v>0.11197097804563888</v>
      </c>
      <c r="I52" s="33">
        <v>6.0352859217060649E-2</v>
      </c>
      <c r="J52" s="26">
        <v>0.27046810964274076</v>
      </c>
      <c r="K52" s="27">
        <v>8.5948761603129309E-2</v>
      </c>
      <c r="L52" s="27">
        <v>2.5564182486947817E-2</v>
      </c>
      <c r="M52" s="27">
        <v>1.0910425196178885E-2</v>
      </c>
      <c r="N52" s="27">
        <v>3.1991661325557717E-2</v>
      </c>
      <c r="O52" s="27">
        <v>6.0310113836136532E-3</v>
      </c>
      <c r="P52" s="27">
        <v>6.1542259919557057E-2</v>
      </c>
      <c r="Q52" s="27">
        <v>4.8479807727756313E-2</v>
      </c>
      <c r="R52" s="34">
        <v>0.14128702502276624</v>
      </c>
      <c r="S52" s="27">
        <v>6.5247699764041836E-2</v>
      </c>
      <c r="T52" s="27">
        <v>1.5688878057513886E-2</v>
      </c>
      <c r="U52" s="27">
        <v>4.0467883896534466E-3</v>
      </c>
      <c r="V52" s="27">
        <v>1.5325578161670394E-2</v>
      </c>
      <c r="W52" s="27">
        <v>1.4919708787297654E-3</v>
      </c>
      <c r="X52" s="27">
        <v>1.6074700016765347E-2</v>
      </c>
      <c r="Y52" s="33">
        <v>2.3411409754391627E-2</v>
      </c>
      <c r="Z52" s="29"/>
      <c r="AA52" s="30">
        <v>9.1220384156881773E-2</v>
      </c>
      <c r="AB52" s="30">
        <v>2.9943595787231859E-2</v>
      </c>
      <c r="AC52" s="30">
        <v>1.182915178831883E-2</v>
      </c>
      <c r="AD52" s="30">
        <v>2.8812097999394992E-3</v>
      </c>
      <c r="AE52" s="30">
        <v>1.2929011060384198E-2</v>
      </c>
      <c r="AF52" s="30">
        <v>1.28895179344372E-3</v>
      </c>
      <c r="AG52" s="30">
        <v>1.2544782003189722E-2</v>
      </c>
      <c r="AH52" s="30">
        <v>1.9803681924373984E-2</v>
      </c>
      <c r="AJ52" s="31">
        <v>0.73322072317751064</v>
      </c>
      <c r="AK52" s="29">
        <f t="shared" si="0"/>
        <v>0.64161157775160194</v>
      </c>
    </row>
    <row r="53" spans="1:37">
      <c r="A53" s="22">
        <v>1956</v>
      </c>
      <c r="B53" s="32">
        <v>0.35759182887184732</v>
      </c>
      <c r="C53" s="27">
        <v>8.5875843656246162E-2</v>
      </c>
      <c r="D53" s="27">
        <v>3.26355731785892E-2</v>
      </c>
      <c r="E53" s="27">
        <v>1.7233356348525134E-2</v>
      </c>
      <c r="F53" s="27">
        <v>3.9065318979889685E-2</v>
      </c>
      <c r="G53" s="27">
        <v>1.0002197264528227E-2</v>
      </c>
      <c r="H53" s="27">
        <v>0.11287883955537743</v>
      </c>
      <c r="I53" s="33">
        <v>5.9900699888691393E-2</v>
      </c>
      <c r="J53" s="26">
        <v>0.26406311430402923</v>
      </c>
      <c r="K53" s="27">
        <v>7.9881633508326971E-2</v>
      </c>
      <c r="L53" s="27">
        <v>2.6505012750523485E-2</v>
      </c>
      <c r="M53" s="27">
        <v>1.1278599418859425E-2</v>
      </c>
      <c r="N53" s="27">
        <v>3.1342922165911176E-2</v>
      </c>
      <c r="O53" s="27">
        <v>6.3882684253482591E-3</v>
      </c>
      <c r="P53" s="27">
        <v>6.013621562824021E-2</v>
      </c>
      <c r="Q53" s="27">
        <v>4.853046240681979E-2</v>
      </c>
      <c r="R53" s="34">
        <v>0.1338850724154842</v>
      </c>
      <c r="S53" s="27">
        <v>6.0601535133811626E-2</v>
      </c>
      <c r="T53" s="27">
        <v>1.4892347991195268E-2</v>
      </c>
      <c r="U53" s="27">
        <v>4.6535982238905477E-3</v>
      </c>
      <c r="V53" s="27">
        <v>1.4005008340500252E-2</v>
      </c>
      <c r="W53" s="27">
        <v>1.5861524587444885E-3</v>
      </c>
      <c r="X53" s="27">
        <v>1.627901069853855E-2</v>
      </c>
      <c r="Y53" s="33">
        <v>2.186741956880342E-2</v>
      </c>
      <c r="Z53" s="29"/>
      <c r="AA53" s="30">
        <v>8.7273987677711162E-2</v>
      </c>
      <c r="AB53" s="30">
        <v>2.7462340151707794E-2</v>
      </c>
      <c r="AC53" s="30">
        <v>1.1240417109792077E-2</v>
      </c>
      <c r="AD53" s="30">
        <v>3.5570095852592628E-3</v>
      </c>
      <c r="AE53" s="30">
        <v>1.2021508215893154E-2</v>
      </c>
      <c r="AF53" s="30">
        <v>1.3743084965115871E-3</v>
      </c>
      <c r="AG53" s="30">
        <v>1.2791828477625444E-2</v>
      </c>
      <c r="AH53" s="30">
        <v>1.8826575640921807E-2</v>
      </c>
      <c r="AJ53" s="31">
        <v>0.73357209766388043</v>
      </c>
      <c r="AK53" s="29">
        <f t="shared" si="0"/>
        <v>0.633515562889719</v>
      </c>
    </row>
    <row r="54" spans="1:37">
      <c r="A54" s="22">
        <v>1957</v>
      </c>
      <c r="B54" s="32">
        <v>0.35761986970884663</v>
      </c>
      <c r="C54" s="27">
        <v>8.3317731510841667E-2</v>
      </c>
      <c r="D54" s="27">
        <v>3.5774572125638573E-2</v>
      </c>
      <c r="E54" s="27">
        <v>1.6772000724892974E-2</v>
      </c>
      <c r="F54" s="27">
        <v>3.8128270738534364E-2</v>
      </c>
      <c r="G54" s="27">
        <v>1.0856226881959316E-2</v>
      </c>
      <c r="H54" s="27">
        <v>0.11377247270130735</v>
      </c>
      <c r="I54" s="33">
        <v>5.8998595025672423E-2</v>
      </c>
      <c r="J54" s="26">
        <v>0.26440317310650752</v>
      </c>
      <c r="K54" s="27">
        <v>7.8377864879519019E-2</v>
      </c>
      <c r="L54" s="27">
        <v>2.9403739661356541E-2</v>
      </c>
      <c r="M54" s="27">
        <v>1.1607296387180409E-2</v>
      </c>
      <c r="N54" s="27">
        <v>3.1754566274356008E-2</v>
      </c>
      <c r="O54" s="27">
        <v>6.9116215620917444E-3</v>
      </c>
      <c r="P54" s="27">
        <v>5.6705162047211162E-2</v>
      </c>
      <c r="Q54" s="27">
        <v>4.9642922294792606E-2</v>
      </c>
      <c r="R54" s="34">
        <v>0.13166288086124753</v>
      </c>
      <c r="S54" s="27">
        <v>5.7976447933022791E-2</v>
      </c>
      <c r="T54" s="27">
        <v>1.4059030292487232E-2</v>
      </c>
      <c r="U54" s="27">
        <v>4.7647254147739288E-3</v>
      </c>
      <c r="V54" s="27">
        <v>1.4214017116131615E-2</v>
      </c>
      <c r="W54" s="27">
        <v>1.7653552506414344E-3</v>
      </c>
      <c r="X54" s="27">
        <v>1.6426965681267468E-2</v>
      </c>
      <c r="Y54" s="33">
        <v>2.245633917292305E-2</v>
      </c>
      <c r="Z54" s="29"/>
      <c r="AA54" s="30">
        <v>8.6449562280416697E-2</v>
      </c>
      <c r="AB54" s="30">
        <v>2.6755369122833571E-2</v>
      </c>
      <c r="AC54" s="30">
        <v>1.0377695506512262E-2</v>
      </c>
      <c r="AD54" s="30">
        <v>3.6389530480252195E-3</v>
      </c>
      <c r="AE54" s="30">
        <v>1.1998906462695469E-2</v>
      </c>
      <c r="AF54" s="30">
        <v>1.5256280971153789E-3</v>
      </c>
      <c r="AG54" s="30">
        <v>1.3145406589607424E-2</v>
      </c>
      <c r="AH54" s="30">
        <v>1.9007603453627366E-2</v>
      </c>
      <c r="AJ54" s="31">
        <v>0.7319775511637503</v>
      </c>
      <c r="AK54" s="29">
        <f t="shared" si="0"/>
        <v>0.62334207643277739</v>
      </c>
    </row>
    <row r="55" spans="1:37">
      <c r="A55" s="22">
        <v>1958</v>
      </c>
      <c r="B55" s="32">
        <v>0.35703807073178495</v>
      </c>
      <c r="C55" s="27">
        <v>7.5288442005461212E-2</v>
      </c>
      <c r="D55" s="27">
        <v>3.5504771420170139E-2</v>
      </c>
      <c r="E55" s="27">
        <v>1.7856536916532467E-2</v>
      </c>
      <c r="F55" s="27">
        <v>3.6996352974898436E-2</v>
      </c>
      <c r="G55" s="27">
        <v>1.1479817842989733E-2</v>
      </c>
      <c r="H55" s="27">
        <v>0.12028605709973848</v>
      </c>
      <c r="I55" s="33">
        <v>5.96260924719944E-2</v>
      </c>
      <c r="J55" s="26">
        <v>0.25968534912672114</v>
      </c>
      <c r="K55" s="27">
        <v>7.0892856473003585E-2</v>
      </c>
      <c r="L55" s="27">
        <v>2.8914899887256845E-2</v>
      </c>
      <c r="M55" s="27">
        <v>1.2458697855694322E-2</v>
      </c>
      <c r="N55" s="27">
        <v>3.0540124202104686E-2</v>
      </c>
      <c r="O55" s="27">
        <v>7.6524656258145033E-3</v>
      </c>
      <c r="P55" s="27">
        <v>5.9535789026075731E-2</v>
      </c>
      <c r="Q55" s="27">
        <v>4.9690516056771397E-2</v>
      </c>
      <c r="R55" s="34">
        <v>0.12471966914256878</v>
      </c>
      <c r="S55" s="27">
        <v>5.1491486634944454E-2</v>
      </c>
      <c r="T55" s="27">
        <v>1.3714988780439091E-2</v>
      </c>
      <c r="U55" s="27">
        <v>5.1863493967004423E-3</v>
      </c>
      <c r="V55" s="27">
        <v>1.3502856301681951E-2</v>
      </c>
      <c r="W55" s="27">
        <v>2.0877516145091737E-3</v>
      </c>
      <c r="X55" s="27">
        <v>1.655332715965134E-2</v>
      </c>
      <c r="Y55" s="33">
        <v>2.2182909254642301E-2</v>
      </c>
      <c r="Z55" s="29"/>
      <c r="AA55" s="30">
        <v>8.3475587664784509E-2</v>
      </c>
      <c r="AB55" s="30">
        <v>2.4107178886078742E-2</v>
      </c>
      <c r="AC55" s="30">
        <v>1.0073013866933945E-2</v>
      </c>
      <c r="AD55" s="30">
        <v>3.9360872208353929E-3</v>
      </c>
      <c r="AE55" s="30">
        <v>1.1486033661164415E-2</v>
      </c>
      <c r="AF55" s="30">
        <v>1.7459165066168903E-3</v>
      </c>
      <c r="AG55" s="30">
        <v>1.3202766183761715E-2</v>
      </c>
      <c r="AH55" s="30">
        <v>1.8924591339393376E-2</v>
      </c>
      <c r="AJ55" s="31">
        <v>0.73529077768690887</v>
      </c>
      <c r="AK55" s="29">
        <f t="shared" si="0"/>
        <v>0.60959223366337945</v>
      </c>
    </row>
    <row r="56" spans="1:37">
      <c r="A56" s="41">
        <v>1959</v>
      </c>
      <c r="B56" s="42">
        <v>0.36163480767026834</v>
      </c>
      <c r="C56" s="43">
        <v>8.7875230699063278E-2</v>
      </c>
      <c r="D56" s="43">
        <v>3.5055304016261127E-2</v>
      </c>
      <c r="E56" s="43">
        <v>1.8230910458335955E-2</v>
      </c>
      <c r="F56" s="43">
        <v>3.6312767534689469E-2</v>
      </c>
      <c r="G56" s="43">
        <v>1.270681583754233E-2</v>
      </c>
      <c r="H56" s="43">
        <v>0.11587803103974216</v>
      </c>
      <c r="I56" s="44">
        <v>5.5575748084634002E-2</v>
      </c>
      <c r="J56" s="45">
        <v>0.26502754588976368</v>
      </c>
      <c r="K56" s="43">
        <v>8.310006693554052E-2</v>
      </c>
      <c r="L56" s="43">
        <v>2.8323281916100396E-2</v>
      </c>
      <c r="M56" s="43">
        <v>1.2734045733385558E-2</v>
      </c>
      <c r="N56" s="43">
        <v>3.0402122607800657E-2</v>
      </c>
      <c r="O56" s="43">
        <v>8.2282090969974658E-3</v>
      </c>
      <c r="P56" s="43">
        <v>5.5216091474912347E-2</v>
      </c>
      <c r="Q56" s="43">
        <v>4.7023728125026726E-2</v>
      </c>
      <c r="R56" s="46">
        <v>0.13066154113420073</v>
      </c>
      <c r="S56" s="43">
        <v>5.9593210778098142E-2</v>
      </c>
      <c r="T56" s="43">
        <v>1.3054642093899929E-2</v>
      </c>
      <c r="U56" s="43">
        <v>5.2377031135159499E-3</v>
      </c>
      <c r="V56" s="43">
        <v>1.3573473663219744E-2</v>
      </c>
      <c r="W56" s="43">
        <v>2.1756716612332345E-3</v>
      </c>
      <c r="X56" s="43">
        <v>1.5767963819618275E-2</v>
      </c>
      <c r="Y56" s="44">
        <v>2.1258876004615412E-2</v>
      </c>
      <c r="Z56" s="29"/>
      <c r="AA56" s="30">
        <v>8.6104666423636039E-2</v>
      </c>
      <c r="AB56" s="30">
        <v>2.7964391876213295E-2</v>
      </c>
      <c r="AC56" s="30">
        <v>9.7103649126171719E-3</v>
      </c>
      <c r="AD56" s="30">
        <v>4.0625282306515336E-3</v>
      </c>
      <c r="AE56" s="30">
        <v>1.1528141514821023E-2</v>
      </c>
      <c r="AF56" s="30">
        <v>1.8563686615260771E-3</v>
      </c>
      <c r="AG56" s="30">
        <v>1.2879300353359187E-2</v>
      </c>
      <c r="AH56" s="30">
        <v>1.8103570874447715E-2</v>
      </c>
      <c r="AJ56" s="31">
        <v>0.73721575938539141</v>
      </c>
      <c r="AK56" s="29">
        <f t="shared" si="0"/>
        <v>0.63450650279520726</v>
      </c>
    </row>
    <row r="57" spans="1:37">
      <c r="A57" s="22">
        <v>1960</v>
      </c>
      <c r="B57" s="32">
        <v>0.35631595891745727</v>
      </c>
      <c r="C57" s="27">
        <v>8.6282675723568139E-2</v>
      </c>
      <c r="D57" s="27">
        <v>3.4558882097596014E-2</v>
      </c>
      <c r="E57" s="27">
        <v>1.9821658318801824E-2</v>
      </c>
      <c r="F57" s="27">
        <v>3.3516835402479996E-2</v>
      </c>
      <c r="G57" s="27">
        <v>1.3840944608725786E-2</v>
      </c>
      <c r="H57" s="27">
        <v>0.11675075210542557</v>
      </c>
      <c r="I57" s="33">
        <v>5.1544210660859992E-2</v>
      </c>
      <c r="J57" s="26">
        <v>0.25842314591021043</v>
      </c>
      <c r="K57" s="27">
        <v>8.1273202207339051E-2</v>
      </c>
      <c r="L57" s="27">
        <v>2.7844100033462757E-2</v>
      </c>
      <c r="M57" s="27">
        <v>1.4284280774398226E-2</v>
      </c>
      <c r="N57" s="27">
        <v>2.7937221912828193E-2</v>
      </c>
      <c r="O57" s="27">
        <v>8.861695531904655E-3</v>
      </c>
      <c r="P57" s="27">
        <v>5.4780370376207331E-2</v>
      </c>
      <c r="Q57" s="27">
        <v>4.3442275074070238E-2</v>
      </c>
      <c r="R57" s="34">
        <v>0.12591519166871309</v>
      </c>
      <c r="S57" s="27">
        <v>5.8340282474695401E-2</v>
      </c>
      <c r="T57" s="27">
        <v>1.2291751784323776E-2</v>
      </c>
      <c r="U57" s="27">
        <v>6.1673815942116812E-3</v>
      </c>
      <c r="V57" s="27">
        <v>1.2109362937611673E-2</v>
      </c>
      <c r="W57" s="27">
        <v>2.3106614544180274E-3</v>
      </c>
      <c r="X57" s="27">
        <v>1.559848627147448E-2</v>
      </c>
      <c r="Y57" s="33">
        <v>1.9097265151978047E-2</v>
      </c>
      <c r="Z57" s="29"/>
      <c r="AA57" s="30">
        <v>8.1866091857866946E-2</v>
      </c>
      <c r="AB57" s="30">
        <v>2.6458581136649999E-2</v>
      </c>
      <c r="AC57" s="30">
        <v>9.1333148213714917E-3</v>
      </c>
      <c r="AD57" s="30">
        <v>4.6065549996998044E-3</v>
      </c>
      <c r="AE57" s="30">
        <v>1.0446786651357322E-2</v>
      </c>
      <c r="AF57" s="30">
        <v>1.9818697636628567E-3</v>
      </c>
      <c r="AG57" s="30">
        <v>1.2716015626051682E-2</v>
      </c>
      <c r="AH57" s="30">
        <v>1.6522968859073773E-2</v>
      </c>
      <c r="AJ57" s="31">
        <v>0.73682891764311997</v>
      </c>
      <c r="AK57" s="29">
        <f t="shared" si="0"/>
        <v>0.63647274933328646</v>
      </c>
    </row>
    <row r="58" spans="1:37">
      <c r="A58" s="22">
        <v>1961</v>
      </c>
      <c r="B58" s="32">
        <v>0.3583255172905388</v>
      </c>
      <c r="C58" s="27">
        <v>8.4930592885103032E-2</v>
      </c>
      <c r="D58" s="27">
        <v>3.4618519314999721E-2</v>
      </c>
      <c r="E58" s="27">
        <v>2.0198924236591712E-2</v>
      </c>
      <c r="F58" s="27">
        <v>3.262436375769328E-2</v>
      </c>
      <c r="G58" s="27">
        <v>1.4499832576169285E-2</v>
      </c>
      <c r="H58" s="27">
        <v>0.11981323623102523</v>
      </c>
      <c r="I58" s="33">
        <v>5.1640048288956582E-2</v>
      </c>
      <c r="J58" s="26">
        <v>0.26010555524139617</v>
      </c>
      <c r="K58" s="27">
        <v>7.8925174782793192E-2</v>
      </c>
      <c r="L58" s="27">
        <v>2.7097070058699227E-2</v>
      </c>
      <c r="M58" s="27">
        <v>1.4094423900368341E-2</v>
      </c>
      <c r="N58" s="27">
        <v>2.6835377698923472E-2</v>
      </c>
      <c r="O58" s="27">
        <v>9.6361340920410668E-3</v>
      </c>
      <c r="P58" s="27">
        <v>6.053103618104793E-2</v>
      </c>
      <c r="Q58" s="27">
        <v>4.2986338527523031E-2</v>
      </c>
      <c r="R58" s="34">
        <v>0.12453469169407759</v>
      </c>
      <c r="S58" s="27">
        <v>5.7822497821757232E-2</v>
      </c>
      <c r="T58" s="27">
        <v>1.1652355788895601E-2</v>
      </c>
      <c r="U58" s="27">
        <v>5.9452452392857909E-3</v>
      </c>
      <c r="V58" s="27">
        <v>1.195266048230193E-2</v>
      </c>
      <c r="W58" s="27">
        <v>2.545083692166797E-3</v>
      </c>
      <c r="X58" s="27">
        <v>1.523160101212988E-2</v>
      </c>
      <c r="Y58" s="33">
        <v>1.9385247657540378E-2</v>
      </c>
      <c r="Z58" s="29"/>
      <c r="AA58" s="30">
        <v>8.0765724232610497E-2</v>
      </c>
      <c r="AB58" s="30">
        <v>2.5788424542656604E-2</v>
      </c>
      <c r="AC58" s="30">
        <v>8.848435424235624E-3</v>
      </c>
      <c r="AD58" s="30">
        <v>4.5927355602457792E-3</v>
      </c>
      <c r="AE58" s="30">
        <v>1.0221964391853881E-2</v>
      </c>
      <c r="AF58" s="30">
        <v>2.1524342446597993E-3</v>
      </c>
      <c r="AG58" s="30">
        <v>1.2536743258850628E-2</v>
      </c>
      <c r="AH58" s="30">
        <v>1.6624986810108208E-2</v>
      </c>
      <c r="AJ58" s="31">
        <v>0.7405836226154312</v>
      </c>
      <c r="AK58" s="29">
        <f t="shared" si="0"/>
        <v>0.63202079786134124</v>
      </c>
    </row>
    <row r="59" spans="1:37">
      <c r="A59" s="53">
        <v>1962</v>
      </c>
      <c r="B59" s="32">
        <v>0.3609214723110199</v>
      </c>
      <c r="C59" s="54">
        <v>9.0705603995416287E-2</v>
      </c>
      <c r="D59" s="54">
        <v>3.3437259121334141E-2</v>
      </c>
      <c r="E59" s="54">
        <v>2.0353191552350658E-2</v>
      </c>
      <c r="F59" s="54">
        <v>3.174826837222583E-2</v>
      </c>
      <c r="G59" s="54">
        <v>1.3660238074657348E-2</v>
      </c>
      <c r="H59" s="54">
        <v>0.12112073235715605</v>
      </c>
      <c r="I59" s="55">
        <v>4.9898273506619246E-2</v>
      </c>
      <c r="J59" s="56">
        <v>0.2619871199131012</v>
      </c>
      <c r="K59" s="54">
        <v>8.4310395157231016E-2</v>
      </c>
      <c r="L59" s="54">
        <v>2.5611324038061475E-2</v>
      </c>
      <c r="M59" s="54">
        <v>1.4273102983138084E-2</v>
      </c>
      <c r="N59" s="54">
        <v>2.6249369079899929E-2</v>
      </c>
      <c r="O59" s="54">
        <v>8.8638903738182725E-3</v>
      </c>
      <c r="P59" s="54">
        <v>6.0916528255111541E-2</v>
      </c>
      <c r="Q59" s="54">
        <v>4.1765768064533935E-2</v>
      </c>
      <c r="R59" s="34">
        <v>0.12573906779289246</v>
      </c>
      <c r="S59" s="38">
        <v>6.1510271943349119E-2</v>
      </c>
      <c r="T59" s="38">
        <v>1.0643310426852858E-2</v>
      </c>
      <c r="U59" s="38">
        <v>6.1299714273464765E-3</v>
      </c>
      <c r="V59" s="38">
        <v>1.1538276816370175E-2</v>
      </c>
      <c r="W59" s="38">
        <v>2.1721980364150131E-3</v>
      </c>
      <c r="X59" s="38">
        <v>1.5172025027972824E-2</v>
      </c>
      <c r="Y59" s="39">
        <v>1.8574848763109747E-2</v>
      </c>
      <c r="Z59" s="29"/>
      <c r="AA59" s="30">
        <v>8.1415086984634399E-2</v>
      </c>
      <c r="AB59" s="30">
        <v>2.7839065278292122E-2</v>
      </c>
      <c r="AC59" s="30">
        <v>8.0985112660780026E-3</v>
      </c>
      <c r="AD59" s="30">
        <v>4.6579181978310662E-3</v>
      </c>
      <c r="AE59" s="30">
        <v>9.9965626697536645E-3</v>
      </c>
      <c r="AF59" s="30">
        <v>1.8815968421199035E-3</v>
      </c>
      <c r="AG59" s="30">
        <v>1.2781309916223138E-2</v>
      </c>
      <c r="AH59" s="30">
        <v>1.6160863220403481E-2</v>
      </c>
      <c r="AJ59" s="31">
        <v>0.74257516860961914</v>
      </c>
      <c r="AK59" s="29">
        <f t="shared" si="0"/>
        <v>0.63857064371938077</v>
      </c>
    </row>
    <row r="60" spans="1:37">
      <c r="A60" s="53">
        <v>1963</v>
      </c>
      <c r="B60" s="32">
        <v>0.36536902189254761</v>
      </c>
      <c r="C60" s="54">
        <v>9.4842277082593324E-2</v>
      </c>
      <c r="D60" s="54">
        <v>3.3149121760145263E-2</v>
      </c>
      <c r="E60" s="54">
        <v>2.0088005030234356E-2</v>
      </c>
      <c r="F60" s="54">
        <v>3.1251639401141902E-2</v>
      </c>
      <c r="G60" s="54">
        <v>1.792648213570746E-2</v>
      </c>
      <c r="H60" s="54">
        <v>0.11901685492334974</v>
      </c>
      <c r="I60" s="55">
        <v>4.9094646393667923E-2</v>
      </c>
      <c r="J60" s="56">
        <v>0.26552996039390564</v>
      </c>
      <c r="K60" s="54">
        <v>8.79446199849446E-2</v>
      </c>
      <c r="L60" s="54">
        <v>2.5215435020802722E-2</v>
      </c>
      <c r="M60" s="54">
        <v>1.399939842802536E-2</v>
      </c>
      <c r="N60" s="54">
        <v>2.5726960534586004E-2</v>
      </c>
      <c r="O60" s="54">
        <v>1.1770452471965001E-2</v>
      </c>
      <c r="P60" s="54">
        <v>5.9933410299260151E-2</v>
      </c>
      <c r="Q60" s="54">
        <v>4.0939673384115596E-2</v>
      </c>
      <c r="R60" s="34">
        <v>0.127462238073349</v>
      </c>
      <c r="S60" s="38">
        <v>6.4287974799279474E-2</v>
      </c>
      <c r="T60" s="38">
        <v>9.7297632704123858E-3</v>
      </c>
      <c r="U60" s="38">
        <v>5.6949868972147287E-3</v>
      </c>
      <c r="V60" s="38">
        <v>1.1451571561593656E-2</v>
      </c>
      <c r="W60" s="38">
        <v>3.1365303189754131E-3</v>
      </c>
      <c r="X60" s="38">
        <v>1.4664483510365672E-2</v>
      </c>
      <c r="Y60" s="39">
        <v>1.8496934092533512E-2</v>
      </c>
      <c r="Z60" s="29"/>
      <c r="AA60" s="30">
        <v>8.182397298514843E-2</v>
      </c>
      <c r="AB60" s="30">
        <v>2.9001822715169094E-2</v>
      </c>
      <c r="AC60" s="30">
        <v>7.4995024423111572E-3</v>
      </c>
      <c r="AD60" s="30">
        <v>4.4205731147415519E-3</v>
      </c>
      <c r="AE60" s="30">
        <v>9.9114989245967823E-3</v>
      </c>
      <c r="AF60" s="30">
        <v>2.6687998336037497E-3</v>
      </c>
      <c r="AG60" s="30">
        <v>1.2284514130683471E-2</v>
      </c>
      <c r="AH60" s="30">
        <v>1.6037267313319489E-2</v>
      </c>
      <c r="AJ60" s="31">
        <v>0.74825465679168701</v>
      </c>
      <c r="AK60" s="29">
        <f t="shared" si="0"/>
        <v>0.64565844425504149</v>
      </c>
    </row>
    <row r="61" spans="1:37">
      <c r="A61" s="53">
        <v>1964</v>
      </c>
      <c r="B61" s="32">
        <v>0.36982008814811707</v>
      </c>
      <c r="C61" s="54">
        <v>9.8960560697325811E-2</v>
      </c>
      <c r="D61" s="54">
        <v>3.286367493088669E-2</v>
      </c>
      <c r="E61" s="54">
        <v>1.982540521480056E-2</v>
      </c>
      <c r="F61" s="54">
        <v>3.0759512085134545E-2</v>
      </c>
      <c r="G61" s="54">
        <v>2.2175780924391694E-2</v>
      </c>
      <c r="H61" s="54">
        <v>0.11693143157595264</v>
      </c>
      <c r="I61" s="55">
        <v>4.8298121088876621E-2</v>
      </c>
      <c r="J61" s="56">
        <v>0.26907771825790405</v>
      </c>
      <c r="K61" s="54">
        <v>9.1563769501248823E-2</v>
      </c>
      <c r="L61" s="54">
        <v>2.482279824400678E-2</v>
      </c>
      <c r="M61" s="54">
        <v>1.3728103779130764E-2</v>
      </c>
      <c r="N61" s="54">
        <v>2.5209090300700787E-2</v>
      </c>
      <c r="O61" s="54">
        <v>1.4665444491207236E-2</v>
      </c>
      <c r="P61" s="54">
        <v>5.8959357769109849E-2</v>
      </c>
      <c r="Q61" s="54">
        <v>4.0120958153089178E-2</v>
      </c>
      <c r="R61" s="34">
        <v>0.12919537723064423</v>
      </c>
      <c r="S61" s="38">
        <v>6.7055786697820793E-2</v>
      </c>
      <c r="T61" s="38">
        <v>8.8210382320243943E-3</v>
      </c>
      <c r="U61" s="38">
        <v>5.2624803364115557E-3</v>
      </c>
      <c r="V61" s="38">
        <v>1.1365968302480109E-2</v>
      </c>
      <c r="W61" s="38">
        <v>4.0975135021489445E-3</v>
      </c>
      <c r="X61" s="38">
        <v>1.4160539215315085E-2</v>
      </c>
      <c r="Y61" s="39">
        <v>1.8420260153061592E-2</v>
      </c>
      <c r="Z61" s="29"/>
      <c r="AA61" s="30">
        <v>8.2238875329494476E-2</v>
      </c>
      <c r="AB61" s="30">
        <v>3.0158045610307174E-2</v>
      </c>
      <c r="AC61" s="30">
        <v>6.903461862162636E-3</v>
      </c>
      <c r="AD61" s="30">
        <v>4.1844969673774553E-3</v>
      </c>
      <c r="AE61" s="30">
        <v>9.8273088262778672E-3</v>
      </c>
      <c r="AF61" s="30">
        <v>3.4530977731415682E-3</v>
      </c>
      <c r="AG61" s="30">
        <v>1.1790895989498527E-2</v>
      </c>
      <c r="AH61" s="30">
        <v>1.5914822503937193E-2</v>
      </c>
      <c r="AJ61" s="31">
        <v>0.75393414497375488</v>
      </c>
      <c r="AK61" s="29">
        <f t="shared" si="0"/>
        <v>0.65269279727100737</v>
      </c>
    </row>
    <row r="62" spans="1:37">
      <c r="A62" s="53">
        <v>1965</v>
      </c>
      <c r="B62" s="32">
        <v>0.3663424551486969</v>
      </c>
      <c r="C62" s="54">
        <v>9.8689884392307595E-2</v>
      </c>
      <c r="D62" s="54">
        <v>3.2084326378634183E-2</v>
      </c>
      <c r="E62" s="54">
        <v>1.8684612775756844E-2</v>
      </c>
      <c r="F62" s="54">
        <v>3.0494811288529929E-2</v>
      </c>
      <c r="G62" s="54">
        <v>2.284605780536024E-2</v>
      </c>
      <c r="H62" s="54">
        <v>0.11565700330353475</v>
      </c>
      <c r="I62" s="55">
        <v>4.7885769455247078E-2</v>
      </c>
      <c r="J62" s="56">
        <v>0.26627576351165771</v>
      </c>
      <c r="K62" s="54">
        <v>9.101755304604571E-2</v>
      </c>
      <c r="L62" s="54">
        <v>2.3739200758907078E-2</v>
      </c>
      <c r="M62" s="54">
        <v>1.2896677120925433E-2</v>
      </c>
      <c r="N62" s="54">
        <v>2.5036425443957743E-2</v>
      </c>
      <c r="O62" s="54">
        <v>1.496355492553343E-2</v>
      </c>
      <c r="P62" s="54">
        <v>5.8787805951324983E-2</v>
      </c>
      <c r="Q62" s="54">
        <v>3.9834536692662174E-2</v>
      </c>
      <c r="R62" s="34">
        <v>0.127784363925457</v>
      </c>
      <c r="S62" s="38">
        <v>6.5819745142743538E-2</v>
      </c>
      <c r="T62" s="38">
        <v>8.9453236676449478E-3</v>
      </c>
      <c r="U62" s="38">
        <v>4.9728465697036778E-3</v>
      </c>
      <c r="V62" s="38">
        <v>1.1335518901012413E-2</v>
      </c>
      <c r="W62" s="38">
        <v>4.1571119614192279E-3</v>
      </c>
      <c r="X62" s="38">
        <v>1.4225384836842256E-2</v>
      </c>
      <c r="Y62" s="39">
        <v>1.8328440843280381E-2</v>
      </c>
      <c r="Z62" s="29"/>
      <c r="AA62" s="30">
        <v>8.117029070854187E-2</v>
      </c>
      <c r="AB62" s="30">
        <v>2.9565261767164404E-2</v>
      </c>
      <c r="AC62" s="30">
        <v>6.9345823433326279E-3</v>
      </c>
      <c r="AD62" s="30">
        <v>3.8055815829440951E-3</v>
      </c>
      <c r="AE62" s="30">
        <v>9.7376808262985646E-3</v>
      </c>
      <c r="AF62" s="30">
        <v>3.4660739492471428E-3</v>
      </c>
      <c r="AG62" s="30">
        <v>1.1870626293475619E-2</v>
      </c>
      <c r="AH62" s="30">
        <v>1.5790492459029644E-2</v>
      </c>
      <c r="AJ62" s="31">
        <v>0.73440313339233398</v>
      </c>
      <c r="AK62" s="29">
        <f t="shared" si="0"/>
        <v>0.64787992786013548</v>
      </c>
    </row>
    <row r="63" spans="1:37">
      <c r="A63" s="53">
        <v>1966</v>
      </c>
      <c r="B63" s="32">
        <v>0.36287584900856018</v>
      </c>
      <c r="C63" s="54">
        <v>9.8411699763456179E-2</v>
      </c>
      <c r="D63" s="54">
        <v>3.1309945876024155E-2</v>
      </c>
      <c r="E63" s="54">
        <v>1.7551074319679491E-2</v>
      </c>
      <c r="F63" s="54">
        <v>3.0229232159455326E-2</v>
      </c>
      <c r="G63" s="54">
        <v>2.3515082137407113E-2</v>
      </c>
      <c r="H63" s="54">
        <v>0.11438181571451959</v>
      </c>
      <c r="I63" s="55">
        <v>4.7471594224986327E-2</v>
      </c>
      <c r="J63" s="56">
        <v>0.26347702741622925</v>
      </c>
      <c r="K63" s="54">
        <v>9.0466420535273054E-2</v>
      </c>
      <c r="L63" s="54">
        <v>2.2662991987279391E-2</v>
      </c>
      <c r="M63" s="54">
        <v>1.2070402005822684E-2</v>
      </c>
      <c r="N63" s="54">
        <v>2.4862582167729314E-2</v>
      </c>
      <c r="O63" s="54">
        <v>1.5261584746824769E-2</v>
      </c>
      <c r="P63" s="54">
        <v>5.8611225156680116E-2</v>
      </c>
      <c r="Q63" s="54">
        <v>3.954677904507025E-2</v>
      </c>
      <c r="R63" s="34">
        <v>0.12638157606124878</v>
      </c>
      <c r="S63" s="38">
        <v>6.4586253177784755E-2</v>
      </c>
      <c r="T63" s="38">
        <v>9.0685328090567615E-3</v>
      </c>
      <c r="U63" s="38">
        <v>4.6847716690878076E-3</v>
      </c>
      <c r="V63" s="38">
        <v>1.1304238602173399E-2</v>
      </c>
      <c r="W63" s="38">
        <v>4.2173163825449961E-3</v>
      </c>
      <c r="X63" s="38">
        <v>1.4288311715896122E-2</v>
      </c>
      <c r="Y63" s="39">
        <v>1.8235733073959415E-2</v>
      </c>
      <c r="Z63" s="29"/>
      <c r="AA63" s="30">
        <v>8.0104757100343704E-2</v>
      </c>
      <c r="AB63" s="30">
        <v>2.8973351941702585E-2</v>
      </c>
      <c r="AC63" s="30">
        <v>6.9650737727388872E-3</v>
      </c>
      <c r="AD63" s="30">
        <v>3.4288246054664639E-3</v>
      </c>
      <c r="AE63" s="30">
        <v>9.6476681097953584E-3</v>
      </c>
      <c r="AF63" s="30">
        <v>3.4794443437796405E-3</v>
      </c>
      <c r="AG63" s="30">
        <v>1.1948459988045369E-2</v>
      </c>
      <c r="AH63" s="30">
        <v>1.5665646176540746E-2</v>
      </c>
      <c r="AJ63" s="31">
        <v>0.71487212181091309</v>
      </c>
      <c r="AK63" s="29">
        <f t="shared" si="0"/>
        <v>0.6429365502719071</v>
      </c>
    </row>
    <row r="64" spans="1:37">
      <c r="A64" s="53">
        <v>1967</v>
      </c>
      <c r="B64" s="35">
        <v>0.35592856258153915</v>
      </c>
      <c r="C64" s="36">
        <v>9.2346315962348074E-2</v>
      </c>
      <c r="D64" s="36">
        <v>3.0817144184550067E-2</v>
      </c>
      <c r="E64" s="36">
        <v>1.7240280424642516E-2</v>
      </c>
      <c r="F64" s="36">
        <v>2.9584945767416059E-2</v>
      </c>
      <c r="G64" s="36">
        <v>2.0076277315550724E-2</v>
      </c>
      <c r="H64" s="36">
        <v>0.11934553937316549</v>
      </c>
      <c r="I64" s="55">
        <v>4.6507149634779685E-2</v>
      </c>
      <c r="J64" s="56">
        <v>0.25756771117448807</v>
      </c>
      <c r="K64" s="36">
        <v>8.4718241098576799E-2</v>
      </c>
      <c r="L64" s="36">
        <v>2.2432255860308389E-2</v>
      </c>
      <c r="M64" s="36">
        <v>1.1878028107416479E-2</v>
      </c>
      <c r="N64" s="36">
        <v>2.4507947502704047E-2</v>
      </c>
      <c r="O64" s="36">
        <v>1.2654841386722699E-2</v>
      </c>
      <c r="P64" s="36">
        <v>6.2352870029517712E-2</v>
      </c>
      <c r="Q64" s="54">
        <v>3.9016168837255359E-2</v>
      </c>
      <c r="R64" s="34">
        <v>0.12336727976799011</v>
      </c>
      <c r="S64" s="38">
        <v>6.0294246946214471E-2</v>
      </c>
      <c r="T64" s="38">
        <v>9.0211424314713667E-3</v>
      </c>
      <c r="U64" s="38">
        <v>4.801151081072064E-3</v>
      </c>
      <c r="V64" s="38">
        <v>1.1639112726831557E-2</v>
      </c>
      <c r="W64" s="38">
        <v>3.6588559190181892E-3</v>
      </c>
      <c r="X64" s="38">
        <v>1.5133634179738236E-2</v>
      </c>
      <c r="Y64" s="39">
        <v>1.8812875121200112E-2</v>
      </c>
      <c r="Z64" s="29"/>
      <c r="AA64" s="30">
        <v>7.9562248662114143E-2</v>
      </c>
      <c r="AB64" s="30">
        <v>2.7939268526656395E-2</v>
      </c>
      <c r="AC64" s="30">
        <v>6.8041640460496334E-3</v>
      </c>
      <c r="AD64" s="30">
        <v>3.6252910365443857E-3</v>
      </c>
      <c r="AE64" s="30">
        <v>9.7436146576602295E-3</v>
      </c>
      <c r="AF64" s="30">
        <v>2.9755251144636835E-3</v>
      </c>
      <c r="AG64" s="30">
        <v>1.2639761940041672E-2</v>
      </c>
      <c r="AH64" s="30">
        <v>1.5833474741681113E-2</v>
      </c>
      <c r="AJ64" s="31">
        <v>0.65345090627670288</v>
      </c>
      <c r="AK64" s="29">
        <f t="shared" si="0"/>
        <v>0.62915137130157517</v>
      </c>
    </row>
    <row r="65" spans="1:37">
      <c r="A65" s="53">
        <v>1968</v>
      </c>
      <c r="B65" s="35">
        <v>0.35184274427592754</v>
      </c>
      <c r="C65" s="36">
        <v>8.7610604962542526E-2</v>
      </c>
      <c r="D65" s="36">
        <v>3.0929633584253907E-2</v>
      </c>
      <c r="E65" s="36">
        <v>1.6660240831763571E-2</v>
      </c>
      <c r="F65" s="36">
        <v>2.9454908191795678E-2</v>
      </c>
      <c r="G65" s="36">
        <v>1.979234040655023E-2</v>
      </c>
      <c r="H65" s="36">
        <v>0.12134799912147602</v>
      </c>
      <c r="I65" s="55">
        <v>4.6018613673390031E-2</v>
      </c>
      <c r="J65" s="56">
        <v>0.25376282818615437</v>
      </c>
      <c r="K65" s="36">
        <v>8.0298968717341476E-2</v>
      </c>
      <c r="L65" s="36">
        <v>2.2717889559570548E-2</v>
      </c>
      <c r="M65" s="36">
        <v>1.1371542493419103E-2</v>
      </c>
      <c r="N65" s="36">
        <v>2.4530216329161674E-2</v>
      </c>
      <c r="O65" s="36">
        <v>1.2434314431127472E-2</v>
      </c>
      <c r="P65" s="36">
        <v>6.3549992175477674E-2</v>
      </c>
      <c r="Q65" s="54">
        <v>3.8834290558428755E-2</v>
      </c>
      <c r="R65" s="34">
        <v>0.12171453237533569</v>
      </c>
      <c r="S65" s="38">
        <v>5.7643315351479714E-2</v>
      </c>
      <c r="T65" s="38">
        <v>9.231793809514657E-3</v>
      </c>
      <c r="U65" s="38">
        <v>4.7444372171078497E-3</v>
      </c>
      <c r="V65" s="38">
        <v>1.1771904112587288E-2</v>
      </c>
      <c r="W65" s="38">
        <v>3.902430056469286E-3</v>
      </c>
      <c r="X65" s="38">
        <v>1.5460429647731028E-2</v>
      </c>
      <c r="Y65" s="39">
        <v>1.8942819435876581E-2</v>
      </c>
      <c r="Z65" s="29"/>
      <c r="AA65" s="30">
        <v>7.819888973608613E-2</v>
      </c>
      <c r="AB65" s="30">
        <v>2.5971651566310136E-2</v>
      </c>
      <c r="AC65" s="30">
        <v>6.8099459124465155E-3</v>
      </c>
      <c r="AD65" s="30">
        <v>3.5467850428509335E-3</v>
      </c>
      <c r="AE65" s="30">
        <v>9.8523961318383695E-3</v>
      </c>
      <c r="AF65" s="30">
        <v>3.1846044302991563E-3</v>
      </c>
      <c r="AG65" s="30">
        <v>1.2896148903968957E-2</v>
      </c>
      <c r="AH65" s="30">
        <v>1.5927446707150336E-2</v>
      </c>
      <c r="AJ65" s="31">
        <v>0.79345017671585083</v>
      </c>
      <c r="AK65" s="29">
        <f t="shared" si="0"/>
        <v>0.62286822441879242</v>
      </c>
    </row>
    <row r="66" spans="1:37">
      <c r="A66" s="53">
        <v>1969</v>
      </c>
      <c r="B66" s="35">
        <v>0.34319607494398952</v>
      </c>
      <c r="C66" s="36">
        <v>7.7874484964847557E-2</v>
      </c>
      <c r="D66" s="36">
        <v>3.1607978892489508E-2</v>
      </c>
      <c r="E66" s="36">
        <v>1.6359382417740275E-2</v>
      </c>
      <c r="F66" s="36">
        <v>2.848111237841508E-2</v>
      </c>
      <c r="G66" s="36">
        <v>1.9947468879859841E-2</v>
      </c>
      <c r="H66" s="36">
        <v>0.12435461133556519</v>
      </c>
      <c r="I66" s="55">
        <v>4.4538765060257932E-2</v>
      </c>
      <c r="J66" s="56">
        <v>0.24471470760181546</v>
      </c>
      <c r="K66" s="36">
        <v>7.1305138840755261E-2</v>
      </c>
      <c r="L66" s="36">
        <v>2.3527938927213932E-2</v>
      </c>
      <c r="M66" s="36">
        <v>1.1105266734189502E-2</v>
      </c>
      <c r="N66" s="36">
        <v>2.3848124936229138E-2</v>
      </c>
      <c r="O66" s="36">
        <v>1.2347091750344378E-2</v>
      </c>
      <c r="P66" s="36">
        <v>6.4753610427579572E-2</v>
      </c>
      <c r="Q66" s="54">
        <v>3.7803944051046721E-2</v>
      </c>
      <c r="R66" s="34">
        <v>0.1149782408028841</v>
      </c>
      <c r="S66" s="38">
        <v>5.1470871621228369E-2</v>
      </c>
      <c r="T66" s="38">
        <v>9.5016211207746282E-3</v>
      </c>
      <c r="U66" s="38">
        <v>4.6350017682133884E-3</v>
      </c>
      <c r="V66" s="38">
        <v>1.1573576659875181E-2</v>
      </c>
      <c r="W66" s="38">
        <v>3.2982157932182764E-3</v>
      </c>
      <c r="X66" s="38">
        <v>1.5815313370904985E-2</v>
      </c>
      <c r="Y66" s="39">
        <v>1.8671745113035213E-2</v>
      </c>
      <c r="Z66" s="29"/>
      <c r="AA66" s="30">
        <v>7.4136694543994963E-2</v>
      </c>
      <c r="AB66" s="30">
        <v>2.2582188388985545E-2</v>
      </c>
      <c r="AC66" s="30">
        <v>6.723270786538893E-3</v>
      </c>
      <c r="AD66" s="30">
        <v>3.4534451043460122E-3</v>
      </c>
      <c r="AE66" s="30">
        <v>9.7137922102410543E-3</v>
      </c>
      <c r="AF66" s="30">
        <v>2.6869553039533083E-3</v>
      </c>
      <c r="AG66" s="30">
        <v>1.324280394625651E-2</v>
      </c>
      <c r="AH66" s="30">
        <v>1.5727068245752384E-2</v>
      </c>
      <c r="AJ66" s="31">
        <v>0.65835112333297729</v>
      </c>
      <c r="AK66" s="29">
        <f t="shared" si="0"/>
        <v>0.59675787819971293</v>
      </c>
    </row>
    <row r="67" spans="1:37">
      <c r="A67" s="57">
        <v>1970</v>
      </c>
      <c r="B67" s="58">
        <v>0.34089122980367392</v>
      </c>
      <c r="C67" s="59">
        <v>7.09015900607598E-2</v>
      </c>
      <c r="D67" s="59">
        <v>3.3487836150753229E-2</v>
      </c>
      <c r="E67" s="59">
        <v>1.7091891175105376E-2</v>
      </c>
      <c r="F67" s="59">
        <v>2.8028303255424471E-2</v>
      </c>
      <c r="G67" s="59">
        <v>2.0573527684970946E-2</v>
      </c>
      <c r="H67" s="59">
        <v>0.12672577190028439</v>
      </c>
      <c r="I67" s="60">
        <v>4.4045746054490985E-2</v>
      </c>
      <c r="J67" s="61">
        <v>0.24108985450584441</v>
      </c>
      <c r="K67" s="59">
        <v>6.4848460210262956E-2</v>
      </c>
      <c r="L67" s="59">
        <v>2.5099181901697395E-2</v>
      </c>
      <c r="M67" s="59">
        <v>1.1631761775407971E-2</v>
      </c>
      <c r="N67" s="59">
        <v>2.3684604418215877E-2</v>
      </c>
      <c r="O67" s="59">
        <v>1.2564567776185909E-2</v>
      </c>
      <c r="P67" s="59">
        <v>6.5486361308622468E-2</v>
      </c>
      <c r="Q67" s="62">
        <v>3.7750548887042171E-2</v>
      </c>
      <c r="R67" s="52">
        <v>0.11042817542329431</v>
      </c>
      <c r="S67" s="63">
        <v>4.5787124192442477E-2</v>
      </c>
      <c r="T67" s="63">
        <v>1.0281509801029895E-2</v>
      </c>
      <c r="U67" s="63">
        <v>4.7868273505162614E-3</v>
      </c>
      <c r="V67" s="63">
        <v>1.1887690828616954E-2</v>
      </c>
      <c r="W67" s="63">
        <v>2.8644399039598383E-3</v>
      </c>
      <c r="X67" s="63">
        <v>1.550496253207234E-2</v>
      </c>
      <c r="Y67" s="64">
        <v>1.9311769618610634E-2</v>
      </c>
      <c r="Z67" s="29"/>
      <c r="AA67" s="30">
        <v>7.2967744810739532E-2</v>
      </c>
      <c r="AB67" s="30">
        <v>2.0754999415408228E-2</v>
      </c>
      <c r="AC67" s="30">
        <v>7.2069803772444362E-3</v>
      </c>
      <c r="AD67" s="30">
        <v>3.5855221346454921E-3</v>
      </c>
      <c r="AE67" s="30">
        <v>9.8504793853133356E-3</v>
      </c>
      <c r="AF67" s="30">
        <v>2.4610827236628196E-3</v>
      </c>
      <c r="AG67" s="30">
        <v>1.3051395414715004E-2</v>
      </c>
      <c r="AH67" s="30">
        <v>1.6055608161687648E-2</v>
      </c>
      <c r="AJ67" s="31">
        <v>0.68858087062835693</v>
      </c>
      <c r="AK67" s="29">
        <f t="shared" si="0"/>
        <v>0.5905710243468727</v>
      </c>
    </row>
    <row r="68" spans="1:37">
      <c r="A68" s="53">
        <v>1971</v>
      </c>
      <c r="B68" s="35">
        <v>0.34366947106900625</v>
      </c>
      <c r="C68" s="36">
        <v>7.1745677830614071E-2</v>
      </c>
      <c r="D68" s="36">
        <v>3.3798698028971418E-2</v>
      </c>
      <c r="E68" s="36">
        <v>1.6695283143514528E-2</v>
      </c>
      <c r="F68" s="36">
        <v>2.8392368326331845E-2</v>
      </c>
      <c r="G68" s="36">
        <v>2.134274639001623E-2</v>
      </c>
      <c r="H68" s="36">
        <v>0.12705906373326795</v>
      </c>
      <c r="I68" s="55">
        <v>4.4617760135576189E-2</v>
      </c>
      <c r="J68" s="56">
        <v>0.24307343459804542</v>
      </c>
      <c r="K68" s="36">
        <v>6.5844551547074137E-2</v>
      </c>
      <c r="L68" s="36">
        <v>2.5016582183312097E-2</v>
      </c>
      <c r="M68" s="36">
        <v>1.1401728586614203E-2</v>
      </c>
      <c r="N68" s="36">
        <v>2.4029635679508058E-2</v>
      </c>
      <c r="O68" s="36">
        <v>1.267547794638001E-2</v>
      </c>
      <c r="P68" s="36">
        <v>6.5746320295892488E-2</v>
      </c>
      <c r="Q68" s="54">
        <v>3.8342613775449168E-2</v>
      </c>
      <c r="R68" s="34">
        <v>0.11082132125739008</v>
      </c>
      <c r="S68" s="38">
        <v>4.5976025980370844E-2</v>
      </c>
      <c r="T68" s="38">
        <v>1.0228104458096486E-2</v>
      </c>
      <c r="U68" s="38">
        <v>4.6237280148776977E-3</v>
      </c>
      <c r="V68" s="38">
        <v>1.2085506475707958E-2</v>
      </c>
      <c r="W68" s="38">
        <v>2.5842190367358214E-3</v>
      </c>
      <c r="X68" s="38">
        <v>1.5622135178631046E-2</v>
      </c>
      <c r="Y68" s="39">
        <v>1.9689887809007413E-2</v>
      </c>
      <c r="Z68" s="29"/>
      <c r="AA68" s="30">
        <v>7.3414890888670925E-2</v>
      </c>
      <c r="AB68" s="30">
        <v>2.1282218779400675E-2</v>
      </c>
      <c r="AC68" s="30">
        <v>7.2144986116135634E-3</v>
      </c>
      <c r="AD68" s="30">
        <v>3.4392510271483386E-3</v>
      </c>
      <c r="AE68" s="30">
        <v>9.8803751029665626E-3</v>
      </c>
      <c r="AF68" s="30">
        <v>2.2638730010556643E-3</v>
      </c>
      <c r="AG68" s="30">
        <v>1.3171588546151131E-2</v>
      </c>
      <c r="AH68" s="30">
        <v>1.6154967997953323E-2</v>
      </c>
      <c r="AJ68" s="31">
        <v>0.64862078428268433</v>
      </c>
      <c r="AK68" s="29">
        <f t="shared" si="0"/>
        <v>0.5895907230622851</v>
      </c>
    </row>
    <row r="69" spans="1:37">
      <c r="A69" s="53">
        <v>1972</v>
      </c>
      <c r="B69" s="35">
        <v>0.34659279061452253</v>
      </c>
      <c r="C69" s="36">
        <v>7.3057090669867764E-2</v>
      </c>
      <c r="D69" s="36">
        <v>3.3834177037921825E-2</v>
      </c>
      <c r="E69" s="36">
        <v>1.623945494916728E-2</v>
      </c>
      <c r="F69" s="36">
        <v>2.9685656756292211E-2</v>
      </c>
      <c r="G69" s="36">
        <v>2.3006514469533397E-2</v>
      </c>
      <c r="H69" s="36">
        <v>0.12372452396578607</v>
      </c>
      <c r="I69" s="55">
        <v>4.7030170642055592E-2</v>
      </c>
      <c r="J69" s="56">
        <v>0.24522695341875078</v>
      </c>
      <c r="K69" s="36">
        <v>6.6372444715555007E-2</v>
      </c>
      <c r="L69" s="36">
        <v>2.4701286693205558E-2</v>
      </c>
      <c r="M69" s="36">
        <v>1.1289398364037648E-2</v>
      </c>
      <c r="N69" s="36">
        <v>2.4917314729679146E-2</v>
      </c>
      <c r="O69" s="36">
        <v>1.3627061916565814E-2</v>
      </c>
      <c r="P69" s="36">
        <v>6.4135271298839919E-2</v>
      </c>
      <c r="Q69" s="54">
        <v>4.0169347268928429E-2</v>
      </c>
      <c r="R69" s="34">
        <v>0.11084715268225409</v>
      </c>
      <c r="S69" s="38">
        <v>4.5644177733553629E-2</v>
      </c>
      <c r="T69" s="38">
        <v>9.7972257373432504E-3</v>
      </c>
      <c r="U69" s="38">
        <v>4.5026719775117362E-3</v>
      </c>
      <c r="V69" s="38">
        <v>1.2166738613849063E-2</v>
      </c>
      <c r="W69" s="38">
        <v>2.6782378317934783E-3</v>
      </c>
      <c r="X69" s="38">
        <v>1.5872154539285647E-2</v>
      </c>
      <c r="Y69" s="39">
        <v>2.0171199373394368E-2</v>
      </c>
      <c r="Z69" s="29"/>
      <c r="AA69" s="30">
        <v>7.3863593594069243E-2</v>
      </c>
      <c r="AB69" s="30">
        <v>2.1565172430113792E-2</v>
      </c>
      <c r="AC69" s="30">
        <v>6.9956464336547635E-3</v>
      </c>
      <c r="AD69" s="30">
        <v>3.3294343429949367E-3</v>
      </c>
      <c r="AE69" s="30">
        <v>9.8979086498528074E-3</v>
      </c>
      <c r="AF69" s="30">
        <v>2.3133072119679216E-3</v>
      </c>
      <c r="AG69" s="30">
        <v>1.3365194121975198E-2</v>
      </c>
      <c r="AH69" s="30">
        <v>1.6383293897017353E-2</v>
      </c>
      <c r="AJ69" s="31">
        <v>0.6137845516204834</v>
      </c>
      <c r="AK69" s="29">
        <f t="shared" si="0"/>
        <v>0.58497064635024443</v>
      </c>
    </row>
    <row r="70" spans="1:37">
      <c r="A70" s="53">
        <v>1973</v>
      </c>
      <c r="B70" s="35">
        <v>0.34663686323438014</v>
      </c>
      <c r="C70" s="36">
        <v>6.7604301400804423E-2</v>
      </c>
      <c r="D70" s="36">
        <v>3.6109345857849688E-2</v>
      </c>
      <c r="E70" s="36">
        <v>1.509318955174856E-2</v>
      </c>
      <c r="F70" s="36">
        <v>3.2132854993026788E-2</v>
      </c>
      <c r="G70" s="36">
        <v>2.4443557276481401E-2</v>
      </c>
      <c r="H70" s="36">
        <v>0.12139567714720047</v>
      </c>
      <c r="I70" s="55">
        <v>4.9846491201195227E-2</v>
      </c>
      <c r="J70" s="56">
        <v>0.24503719905806065</v>
      </c>
      <c r="K70" s="36">
        <v>6.0656356092959399E-2</v>
      </c>
      <c r="L70" s="36">
        <v>2.6410014439930421E-2</v>
      </c>
      <c r="M70" s="36">
        <v>1.0607027954901786E-2</v>
      </c>
      <c r="N70" s="36">
        <v>2.6889475819920752E-2</v>
      </c>
      <c r="O70" s="36">
        <v>1.4529310481624529E-2</v>
      </c>
      <c r="P70" s="36">
        <v>6.3369652902690324E-2</v>
      </c>
      <c r="Q70" s="54">
        <v>4.2567668895659605E-2</v>
      </c>
      <c r="R70" s="34">
        <v>0.10920314674876863</v>
      </c>
      <c r="S70" s="38">
        <v>4.1084384078984779E-2</v>
      </c>
      <c r="T70" s="38">
        <v>1.0739862340302025E-2</v>
      </c>
      <c r="U70" s="38">
        <v>4.1478451456699698E-3</v>
      </c>
      <c r="V70" s="38">
        <v>1.3074022629059918E-2</v>
      </c>
      <c r="W70" s="38">
        <v>2.9290523753110293E-3</v>
      </c>
      <c r="X70" s="38">
        <v>1.5732362037682402E-2</v>
      </c>
      <c r="Y70" s="39">
        <v>2.1480206537142887E-2</v>
      </c>
      <c r="Z70" s="29"/>
      <c r="AA70" s="30">
        <v>7.3912282873152435E-2</v>
      </c>
      <c r="AB70" s="30">
        <v>1.9893861122865245E-2</v>
      </c>
      <c r="AC70" s="30">
        <v>7.5542967791970709E-3</v>
      </c>
      <c r="AD70" s="30">
        <v>3.1101437089775131E-3</v>
      </c>
      <c r="AE70" s="30">
        <v>1.0520501627244053E-2</v>
      </c>
      <c r="AF70" s="30">
        <v>2.5086805260212158E-3</v>
      </c>
      <c r="AG70" s="30">
        <v>1.3157671471821199E-2</v>
      </c>
      <c r="AH70" s="30">
        <v>1.7154132311243079E-2</v>
      </c>
      <c r="AJ70" s="31">
        <v>0.60697084665298462</v>
      </c>
      <c r="AK70" s="29">
        <f t="shared" si="0"/>
        <v>0.57637915546807184</v>
      </c>
    </row>
    <row r="71" spans="1:37">
      <c r="A71" s="53">
        <v>1974</v>
      </c>
      <c r="B71" s="35">
        <v>0.34297344875403724</v>
      </c>
      <c r="C71" s="36">
        <v>5.8429414074815729E-2</v>
      </c>
      <c r="D71" s="36">
        <v>3.9482920162423774E-2</v>
      </c>
      <c r="E71" s="36">
        <v>1.4396632378487845E-2</v>
      </c>
      <c r="F71" s="36">
        <v>3.2816237834432736E-2</v>
      </c>
      <c r="G71" s="36">
        <v>2.5657034596349895E-2</v>
      </c>
      <c r="H71" s="36">
        <v>0.12332184378309248</v>
      </c>
      <c r="I71" s="55">
        <v>4.8861409520925374E-2</v>
      </c>
      <c r="J71" s="56">
        <v>0.24100648636567712</v>
      </c>
      <c r="K71" s="36">
        <v>5.2255778130287853E-2</v>
      </c>
      <c r="L71" s="36">
        <v>2.8826127541386519E-2</v>
      </c>
      <c r="M71" s="36">
        <v>9.9242439640032602E-3</v>
      </c>
      <c r="N71" s="36">
        <v>2.7759566005079273E-2</v>
      </c>
      <c r="O71" s="36">
        <v>1.5067533541432122E-2</v>
      </c>
      <c r="P71" s="36">
        <v>6.4932144241589676E-2</v>
      </c>
      <c r="Q71" s="54">
        <v>4.2236253416086916E-2</v>
      </c>
      <c r="R71" s="34">
        <v>0.10653001488572045</v>
      </c>
      <c r="S71" s="38">
        <v>3.4829739483872114E-2</v>
      </c>
      <c r="T71" s="38">
        <v>1.2054830173275365E-2</v>
      </c>
      <c r="U71" s="38">
        <v>4.0408888338179837E-3</v>
      </c>
      <c r="V71" s="38">
        <v>1.3873213176773418E-2</v>
      </c>
      <c r="W71" s="38">
        <v>3.0663180493349877E-3</v>
      </c>
      <c r="X71" s="38">
        <v>1.6771305485078904E-2</v>
      </c>
      <c r="Y71" s="39">
        <v>2.1886123133870353E-2</v>
      </c>
      <c r="Z71" s="29"/>
      <c r="AA71" s="30">
        <v>7.2711627331614181E-2</v>
      </c>
      <c r="AB71" s="30">
        <v>1.6863816118898995E-2</v>
      </c>
      <c r="AC71" s="30">
        <v>8.3517527820765949E-3</v>
      </c>
      <c r="AD71" s="30">
        <v>3.0475976766576622E-3</v>
      </c>
      <c r="AE71" s="30">
        <v>1.0881448864551424E-2</v>
      </c>
      <c r="AF71" s="30">
        <v>2.6076172922491047E-3</v>
      </c>
      <c r="AG71" s="30">
        <v>1.3904449314679927E-2</v>
      </c>
      <c r="AH71" s="30">
        <v>1.7051166054786633E-2</v>
      </c>
      <c r="AJ71" s="31">
        <v>0.61272835731506348</v>
      </c>
      <c r="AK71" s="29">
        <f t="shared" si="0"/>
        <v>0.56032821705884872</v>
      </c>
    </row>
    <row r="72" spans="1:37">
      <c r="A72" s="53">
        <v>1975</v>
      </c>
      <c r="B72" s="35">
        <v>0.34351390796916803</v>
      </c>
      <c r="C72" s="36">
        <v>5.8394291401635545E-2</v>
      </c>
      <c r="D72" s="36">
        <v>4.0669182748963938E-2</v>
      </c>
      <c r="E72" s="36">
        <v>1.4089396129616839E-2</v>
      </c>
      <c r="F72" s="36">
        <v>3.2823821706102568E-2</v>
      </c>
      <c r="G72" s="36">
        <v>2.6627903106885953E-2</v>
      </c>
      <c r="H72" s="36">
        <v>0.12262030185628998</v>
      </c>
      <c r="I72" s="55">
        <v>4.82823404765019E-2</v>
      </c>
      <c r="J72" s="56">
        <v>0.24037205620345503</v>
      </c>
      <c r="K72" s="36">
        <v>5.1914313183155376E-2</v>
      </c>
      <c r="L72" s="36">
        <v>2.9223843287706067E-2</v>
      </c>
      <c r="M72" s="36">
        <v>9.5933305074335437E-3</v>
      </c>
      <c r="N72" s="36">
        <v>2.7882316108543581E-2</v>
      </c>
      <c r="O72" s="36">
        <v>1.5183894775411865E-2</v>
      </c>
      <c r="P72" s="36">
        <v>6.4550470803165144E-2</v>
      </c>
      <c r="Q72" s="54">
        <v>4.2018403231800353E-2</v>
      </c>
      <c r="R72" s="34">
        <v>0.10555587813587408</v>
      </c>
      <c r="S72" s="38">
        <v>3.4023979768551184E-2</v>
      </c>
      <c r="T72" s="38">
        <v>1.1679443505136501E-2</v>
      </c>
      <c r="U72" s="38">
        <v>3.9992920024774928E-3</v>
      </c>
      <c r="V72" s="38">
        <v>1.3982527541331297E-2</v>
      </c>
      <c r="W72" s="38">
        <v>2.7177895300792738E-3</v>
      </c>
      <c r="X72" s="38">
        <v>1.7123474594051506E-2</v>
      </c>
      <c r="Y72" s="39">
        <v>2.202392368201431E-2</v>
      </c>
      <c r="Z72" s="29"/>
      <c r="AA72" s="30">
        <v>7.2247294559389275E-2</v>
      </c>
      <c r="AB72" s="30">
        <v>1.6955397394301682E-2</v>
      </c>
      <c r="AC72" s="30">
        <v>8.1965905055442507E-3</v>
      </c>
      <c r="AD72" s="30">
        <v>3.0173487471823815E-3</v>
      </c>
      <c r="AE72" s="30">
        <v>1.0820687770856527E-2</v>
      </c>
      <c r="AF72" s="30">
        <v>2.2933014616779959E-3</v>
      </c>
      <c r="AG72" s="30">
        <v>1.4132563934713283E-2</v>
      </c>
      <c r="AH72" s="30">
        <v>1.6828932070338556E-2</v>
      </c>
      <c r="AJ72" s="31">
        <v>0.63562822341918945</v>
      </c>
      <c r="AK72" s="29">
        <f t="shared" si="0"/>
        <v>0.5598508815923442</v>
      </c>
    </row>
    <row r="73" spans="1:37">
      <c r="A73" s="53">
        <v>1976</v>
      </c>
      <c r="B73" s="35">
        <v>0.34419621576373061</v>
      </c>
      <c r="C73" s="36">
        <v>6.1685986029373134E-2</v>
      </c>
      <c r="D73" s="36">
        <v>4.005280620297727E-2</v>
      </c>
      <c r="E73" s="36">
        <v>1.3453403680819764E-2</v>
      </c>
      <c r="F73" s="36">
        <v>3.2892638692403456E-2</v>
      </c>
      <c r="G73" s="36">
        <v>2.795109789614994E-2</v>
      </c>
      <c r="H73" s="36">
        <v>0.12079462923496916</v>
      </c>
      <c r="I73" s="55">
        <v>4.7351195567078966E-2</v>
      </c>
      <c r="J73" s="56">
        <v>0.24057431380882122</v>
      </c>
      <c r="K73" s="36">
        <v>5.4445635596351467E-2</v>
      </c>
      <c r="L73" s="36">
        <v>2.8229258356204275E-2</v>
      </c>
      <c r="M73" s="36">
        <v>9.2882424355854292E-3</v>
      </c>
      <c r="N73" s="36">
        <v>2.782617088301164E-2</v>
      </c>
      <c r="O73" s="36">
        <v>1.5719775912960424E-2</v>
      </c>
      <c r="P73" s="36">
        <v>6.4072822509158953E-2</v>
      </c>
      <c r="Q73" s="54">
        <v>4.0987137752940286E-2</v>
      </c>
      <c r="R73" s="34">
        <v>0.10529308792285974</v>
      </c>
      <c r="S73" s="38">
        <v>3.5470074685163777E-2</v>
      </c>
      <c r="T73" s="38">
        <v>1.0792263158712106E-2</v>
      </c>
      <c r="U73" s="38">
        <v>3.853647690731691E-3</v>
      </c>
      <c r="V73" s="38">
        <v>1.3938836232318961E-2</v>
      </c>
      <c r="W73" s="38">
        <v>2.7228215054573551E-3</v>
      </c>
      <c r="X73" s="38">
        <v>1.7253515073696372E-2</v>
      </c>
      <c r="Y73" s="39">
        <v>2.1250940956293721E-2</v>
      </c>
      <c r="Z73" s="29"/>
      <c r="AA73" s="30">
        <v>7.20422579532638E-2</v>
      </c>
      <c r="AB73" s="30">
        <v>1.7859067331934042E-2</v>
      </c>
      <c r="AC73" s="30">
        <v>7.6768253007166607E-3</v>
      </c>
      <c r="AD73" s="30">
        <v>2.8786986192757755E-3</v>
      </c>
      <c r="AE73" s="30">
        <v>1.0753976584705796E-2</v>
      </c>
      <c r="AF73" s="30">
        <v>2.4160622429563973E-3</v>
      </c>
      <c r="AG73" s="30">
        <v>1.4122975592391344E-2</v>
      </c>
      <c r="AH73" s="30">
        <v>1.6327627363186104E-2</v>
      </c>
      <c r="AJ73" s="31">
        <v>0.59467935562133789</v>
      </c>
      <c r="AK73" s="29">
        <f t="shared" si="0"/>
        <v>0.56363239198800053</v>
      </c>
    </row>
    <row r="74" spans="1:37">
      <c r="A74" s="53">
        <v>1977</v>
      </c>
      <c r="B74" s="35">
        <v>0.34647646931187381</v>
      </c>
      <c r="C74" s="36">
        <v>6.3684830971242418E-2</v>
      </c>
      <c r="D74" s="36">
        <v>4.0438363667601084E-2</v>
      </c>
      <c r="E74" s="36">
        <v>1.2975324566263713E-2</v>
      </c>
      <c r="F74" s="36">
        <v>3.3084240255691288E-2</v>
      </c>
      <c r="G74" s="36">
        <v>2.9716242290160601E-2</v>
      </c>
      <c r="H74" s="36">
        <v>0.11952094831245853</v>
      </c>
      <c r="I74" s="55">
        <v>4.7028354050646447E-2</v>
      </c>
      <c r="J74" s="56">
        <v>0.2427496347847935</v>
      </c>
      <c r="K74" s="36">
        <v>5.6309388021248047E-2</v>
      </c>
      <c r="L74" s="36">
        <v>2.8450800784783854E-2</v>
      </c>
      <c r="M74" s="36">
        <v>9.0423736546022173E-3</v>
      </c>
      <c r="N74" s="36">
        <v>2.7922805715222224E-2</v>
      </c>
      <c r="O74" s="36">
        <v>1.6682095599407171E-2</v>
      </c>
      <c r="P74" s="36">
        <v>6.372526331873013E-2</v>
      </c>
      <c r="Q74" s="54">
        <v>4.0604491648522659E-2</v>
      </c>
      <c r="R74" s="34">
        <v>0.10665341100676073</v>
      </c>
      <c r="S74" s="38">
        <v>3.6512377546847691E-2</v>
      </c>
      <c r="T74" s="38">
        <v>1.0549286246863462E-2</v>
      </c>
      <c r="U74" s="38">
        <v>3.8106358458088957E-3</v>
      </c>
      <c r="V74" s="38">
        <v>1.4017166645827408E-2</v>
      </c>
      <c r="W74" s="38">
        <v>3.1212877040759689E-3</v>
      </c>
      <c r="X74" s="38">
        <v>1.7583684923234515E-2</v>
      </c>
      <c r="Y74" s="39">
        <v>2.1033401427837124E-2</v>
      </c>
      <c r="Z74" s="29"/>
      <c r="AA74" s="30">
        <v>7.2602277961516748E-2</v>
      </c>
      <c r="AB74" s="30">
        <v>1.8348566414986885E-2</v>
      </c>
      <c r="AC74" s="30">
        <v>7.4687613993400506E-3</v>
      </c>
      <c r="AD74" s="30">
        <v>2.8097641075979273E-3</v>
      </c>
      <c r="AE74" s="30">
        <v>1.0750631000374582E-2</v>
      </c>
      <c r="AF74" s="30">
        <v>2.7293997371367227E-3</v>
      </c>
      <c r="AG74" s="30">
        <v>1.4367801636682302E-2</v>
      </c>
      <c r="AH74" s="30">
        <v>1.6109502602791734E-2</v>
      </c>
      <c r="AJ74" s="31">
        <v>0.59229475259780884</v>
      </c>
      <c r="AK74" s="29">
        <f t="shared" si="0"/>
        <v>0.56464250455167053</v>
      </c>
    </row>
    <row r="75" spans="1:37">
      <c r="A75" s="53">
        <v>1978</v>
      </c>
      <c r="B75" s="35">
        <v>0.34708346522692857</v>
      </c>
      <c r="C75" s="36">
        <v>6.1947950044036762E-2</v>
      </c>
      <c r="D75" s="36">
        <v>4.0731480216795603E-2</v>
      </c>
      <c r="E75" s="36">
        <v>1.1352605901523002E-2</v>
      </c>
      <c r="F75" s="36">
        <v>3.3560323399736233E-2</v>
      </c>
      <c r="G75" s="36">
        <v>3.1587530043045424E-2</v>
      </c>
      <c r="H75" s="36">
        <v>0.12026791996289637</v>
      </c>
      <c r="I75" s="55">
        <v>4.7610823744704538E-2</v>
      </c>
      <c r="J75" s="56">
        <v>0.24340119669892779</v>
      </c>
      <c r="K75" s="36">
        <v>5.4753186671978919E-2</v>
      </c>
      <c r="L75" s="36">
        <v>2.8796730019400446E-2</v>
      </c>
      <c r="M75" s="36">
        <v>7.8565427234783894E-3</v>
      </c>
      <c r="N75" s="36">
        <v>2.818752282174344E-2</v>
      </c>
      <c r="O75" s="36">
        <v>1.7935201384429743E-2</v>
      </c>
      <c r="P75" s="36">
        <v>6.4859908197303293E-2</v>
      </c>
      <c r="Q75" s="54">
        <v>4.0987726175727442E-2</v>
      </c>
      <c r="R75" s="34">
        <v>0.10769409781094197</v>
      </c>
      <c r="S75" s="38">
        <v>3.5592912802641742E-2</v>
      </c>
      <c r="T75" s="38">
        <v>1.0936048295427487E-2</v>
      </c>
      <c r="U75" s="38">
        <v>3.345174591127098E-3</v>
      </c>
      <c r="V75" s="38">
        <v>1.4171394845863933E-2</v>
      </c>
      <c r="W75" s="38">
        <v>3.686816347879479E-3</v>
      </c>
      <c r="X75" s="38">
        <v>1.8489896485342747E-2</v>
      </c>
      <c r="Y75" s="39">
        <v>2.1441940870557868E-2</v>
      </c>
      <c r="Z75" s="29"/>
      <c r="AA75" s="30">
        <v>7.2503412693029734E-2</v>
      </c>
      <c r="AB75" s="30">
        <v>1.7431060479828987E-2</v>
      </c>
      <c r="AC75" s="30">
        <v>7.6246544528604729E-3</v>
      </c>
      <c r="AD75" s="30">
        <v>2.4300195281560613E-3</v>
      </c>
      <c r="AE75" s="30">
        <v>1.0726126473606427E-2</v>
      </c>
      <c r="AF75" s="30">
        <v>3.1513198021844678E-3</v>
      </c>
      <c r="AG75" s="30">
        <v>1.5044669017673422E-2</v>
      </c>
      <c r="AH75" s="30">
        <v>1.6075320171671129E-2</v>
      </c>
      <c r="AJ75" s="31">
        <v>0.60505175590515137</v>
      </c>
      <c r="AK75" s="29">
        <f t="shared" ref="AK75:AK111" si="1">(AB75+AC75+AD75+AE75+AF75*AJ75)/AA75</f>
        <v>0.5533335745730934</v>
      </c>
    </row>
    <row r="76" spans="1:37">
      <c r="A76" s="65">
        <v>1979</v>
      </c>
      <c r="B76" s="66">
        <v>0.34887924790382385</v>
      </c>
      <c r="C76" s="67">
        <v>5.7670214750277872E-2</v>
      </c>
      <c r="D76" s="67">
        <v>4.2087802562863638E-2</v>
      </c>
      <c r="E76" s="67">
        <v>1.0077076229306125E-2</v>
      </c>
      <c r="F76" s="67">
        <v>3.3999735462976542E-2</v>
      </c>
      <c r="G76" s="67">
        <v>3.4083892188397136E-2</v>
      </c>
      <c r="H76" s="67">
        <v>0.12252851779105835</v>
      </c>
      <c r="I76" s="68">
        <v>4.8434643426395557E-2</v>
      </c>
      <c r="J76" s="69">
        <v>0.24646465480327606</v>
      </c>
      <c r="K76" s="67">
        <v>5.1499227255945107E-2</v>
      </c>
      <c r="L76" s="67">
        <v>3.0230797106258159E-2</v>
      </c>
      <c r="M76" s="67">
        <v>7.2368825663717828E-3</v>
      </c>
      <c r="N76" s="67">
        <v>2.8756326906992879E-2</v>
      </c>
      <c r="O76" s="67">
        <v>1.9562783028808876E-2</v>
      </c>
      <c r="P76" s="67">
        <v>6.6931007197169309E-2</v>
      </c>
      <c r="Q76" s="70">
        <v>4.224740239343619E-2</v>
      </c>
      <c r="R76" s="46">
        <v>0.11153456568717957</v>
      </c>
      <c r="S76" s="71">
        <v>3.5128013395149149E-2</v>
      </c>
      <c r="T76" s="71">
        <v>1.2031251495621363E-2</v>
      </c>
      <c r="U76" s="71">
        <v>3.1573087126912712E-3</v>
      </c>
      <c r="V76" s="71">
        <v>1.4715682598630965E-2</v>
      </c>
      <c r="W76" s="71">
        <v>4.2637071918465736E-3</v>
      </c>
      <c r="X76" s="71">
        <v>1.9148662933200149E-2</v>
      </c>
      <c r="Y76" s="72">
        <v>2.3092446014749676E-2</v>
      </c>
      <c r="Z76" s="29"/>
      <c r="AA76" s="30">
        <v>7.2953511029481888E-2</v>
      </c>
      <c r="AB76" s="30">
        <v>1.576866188676317E-2</v>
      </c>
      <c r="AC76" s="30">
        <v>8.3521224099848638E-3</v>
      </c>
      <c r="AD76" s="30">
        <v>2.2846912403894407E-3</v>
      </c>
      <c r="AE76" s="30">
        <v>1.0966902207450458E-2</v>
      </c>
      <c r="AF76" s="30">
        <v>3.5542847166650277E-3</v>
      </c>
      <c r="AG76" s="30">
        <v>1.5387447336824638E-2</v>
      </c>
      <c r="AH76" s="30">
        <v>1.6643382321814656E-2</v>
      </c>
      <c r="AJ76" s="31">
        <v>0.610420823097229</v>
      </c>
      <c r="AK76" s="29">
        <f t="shared" si="1"/>
        <v>0.54201623182847003</v>
      </c>
    </row>
    <row r="77" spans="1:37">
      <c r="A77" s="53">
        <v>1980</v>
      </c>
      <c r="B77" s="35">
        <v>0.3424258828163147</v>
      </c>
      <c r="C77" s="36">
        <v>4.7061982064275497E-2</v>
      </c>
      <c r="D77" s="36">
        <v>4.6123231434900679E-2</v>
      </c>
      <c r="E77" s="36">
        <v>1.0539958613944175E-2</v>
      </c>
      <c r="F77" s="36">
        <v>3.029901467569316E-2</v>
      </c>
      <c r="G77" s="36">
        <v>3.5073249736101195E-2</v>
      </c>
      <c r="H77" s="36">
        <v>0.12995627264148396</v>
      </c>
      <c r="I77" s="55">
        <v>4.3365824388693325E-2</v>
      </c>
      <c r="J77" s="56">
        <v>0.23903688788414001</v>
      </c>
      <c r="K77" s="36">
        <v>4.2065410972973012E-2</v>
      </c>
      <c r="L77" s="36">
        <v>3.2846160731507326E-2</v>
      </c>
      <c r="M77" s="36">
        <v>7.4380630489498476E-3</v>
      </c>
      <c r="N77" s="36">
        <v>2.5577013600976983E-2</v>
      </c>
      <c r="O77" s="36">
        <v>2.0317991256510428E-2</v>
      </c>
      <c r="P77" s="36">
        <v>7.3021619170522814E-2</v>
      </c>
      <c r="Q77" s="54">
        <v>3.7763074006606327E-2</v>
      </c>
      <c r="R77" s="34">
        <v>0.10670077055692673</v>
      </c>
      <c r="S77" s="38">
        <v>2.8762527424051571E-2</v>
      </c>
      <c r="T77" s="38">
        <v>1.295154995301856E-2</v>
      </c>
      <c r="U77" s="38">
        <v>3.3704688735040405E-3</v>
      </c>
      <c r="V77" s="38">
        <v>1.3485539872780361E-2</v>
      </c>
      <c r="W77" s="38">
        <v>4.6757974034225321E-3</v>
      </c>
      <c r="X77" s="38">
        <v>2.2134956799123355E-2</v>
      </c>
      <c r="Y77" s="39">
        <v>2.1312919871981268E-2</v>
      </c>
      <c r="Z77" s="29"/>
      <c r="AA77" s="30">
        <v>7.1035366505384445E-2</v>
      </c>
      <c r="AB77" s="30">
        <v>1.3352090178318565E-2</v>
      </c>
      <c r="AC77" s="30">
        <v>8.9755637835980048E-3</v>
      </c>
      <c r="AD77" s="30">
        <v>2.423622959933187E-3</v>
      </c>
      <c r="AE77" s="30">
        <v>9.7730013825710216E-3</v>
      </c>
      <c r="AF77" s="30">
        <v>3.9873706809278745E-3</v>
      </c>
      <c r="AG77" s="30">
        <v>1.7661394316727488E-2</v>
      </c>
      <c r="AH77" s="30">
        <v>1.4854896663443074E-2</v>
      </c>
      <c r="AJ77" s="31">
        <v>0.62184661626815796</v>
      </c>
      <c r="AK77" s="29">
        <f t="shared" si="1"/>
        <v>0.5209209593837707</v>
      </c>
    </row>
    <row r="78" spans="1:37">
      <c r="A78" s="53">
        <v>1981</v>
      </c>
      <c r="B78" s="35">
        <v>0.34719395637512207</v>
      </c>
      <c r="C78" s="36">
        <v>4.7611574672555661E-2</v>
      </c>
      <c r="D78" s="36">
        <v>4.9667017577862307E-2</v>
      </c>
      <c r="E78" s="36">
        <v>1.1176570376206297E-2</v>
      </c>
      <c r="F78" s="36">
        <v>2.8804294611295571E-2</v>
      </c>
      <c r="G78" s="36">
        <v>3.9155570266767713E-2</v>
      </c>
      <c r="H78" s="36">
        <v>0.1285679655104921</v>
      </c>
      <c r="I78" s="55">
        <v>4.2206111933592062E-2</v>
      </c>
      <c r="J78" s="56">
        <v>0.24347381293773651</v>
      </c>
      <c r="K78" s="36">
        <v>4.2947050217980016E-2</v>
      </c>
      <c r="L78" s="36">
        <v>3.5638385115030334E-2</v>
      </c>
      <c r="M78" s="36">
        <v>8.1959316561451417E-3</v>
      </c>
      <c r="N78" s="36">
        <v>2.444154867626799E-2</v>
      </c>
      <c r="O78" s="36">
        <v>2.3139700766824218E-2</v>
      </c>
      <c r="P78" s="36">
        <v>7.2100146106219079E-2</v>
      </c>
      <c r="Q78" s="54">
        <v>3.7005440639066689E-2</v>
      </c>
      <c r="R78" s="34">
        <v>0.11048658937215805</v>
      </c>
      <c r="S78" s="38">
        <v>3.0199147598956855E-2</v>
      </c>
      <c r="T78" s="38">
        <v>1.4283774425222179E-2</v>
      </c>
      <c r="U78" s="38">
        <v>3.9969858111363532E-3</v>
      </c>
      <c r="V78" s="38">
        <v>1.3148481212928428E-2</v>
      </c>
      <c r="W78" s="38">
        <v>5.260363456976681E-3</v>
      </c>
      <c r="X78" s="38">
        <v>2.221953830684462E-2</v>
      </c>
      <c r="Y78" s="39">
        <v>2.1371699953801355E-2</v>
      </c>
      <c r="Z78" s="29"/>
      <c r="AA78" s="30">
        <v>7.2043806314468384E-2</v>
      </c>
      <c r="AB78" s="30">
        <v>1.3383405826710902E-2</v>
      </c>
      <c r="AC78" s="30">
        <v>9.7159244611741118E-3</v>
      </c>
      <c r="AD78" s="30">
        <v>2.7595515035759507E-3</v>
      </c>
      <c r="AE78" s="30">
        <v>9.2416224052049856E-3</v>
      </c>
      <c r="AF78" s="30">
        <v>4.4691333126814867E-3</v>
      </c>
      <c r="AG78" s="30">
        <v>1.7871228133336251E-2</v>
      </c>
      <c r="AH78" s="30">
        <v>1.4598950557591049E-2</v>
      </c>
      <c r="AJ78" s="31">
        <v>0.64740872383117676</v>
      </c>
      <c r="AK78" s="29">
        <f t="shared" si="1"/>
        <v>0.52737163727050695</v>
      </c>
    </row>
    <row r="79" spans="1:37">
      <c r="A79" s="53">
        <v>1982</v>
      </c>
      <c r="B79" s="32">
        <v>0.34897413849830627</v>
      </c>
      <c r="C79" s="54">
        <v>4.1972746656867149E-2</v>
      </c>
      <c r="D79" s="54">
        <v>5.136277181665265E-2</v>
      </c>
      <c r="E79" s="54">
        <v>1.1588223774221378E-2</v>
      </c>
      <c r="F79" s="54">
        <v>2.5392207530092172E-2</v>
      </c>
      <c r="G79" s="54">
        <v>4.5455449146188723E-2</v>
      </c>
      <c r="H79" s="54">
        <v>0.13481319250929799</v>
      </c>
      <c r="I79" s="55">
        <v>3.8374521782581737E-2</v>
      </c>
      <c r="J79" s="56">
        <v>0.24501043558120728</v>
      </c>
      <c r="K79" s="54">
        <v>3.8361502212581236E-2</v>
      </c>
      <c r="L79" s="54">
        <v>3.7586144056505552E-2</v>
      </c>
      <c r="M79" s="54">
        <v>8.6499876433358304E-3</v>
      </c>
      <c r="N79" s="54">
        <v>2.1646784121873455E-2</v>
      </c>
      <c r="O79" s="54">
        <v>2.8009009397411341E-2</v>
      </c>
      <c r="P79" s="54">
        <v>7.687190523506017E-2</v>
      </c>
      <c r="Q79" s="54">
        <v>3.3879960425562711E-2</v>
      </c>
      <c r="R79" s="34">
        <v>0.1126394122838974</v>
      </c>
      <c r="S79" s="38">
        <v>2.8263150989925399E-2</v>
      </c>
      <c r="T79" s="38">
        <v>1.5735668020235783E-2</v>
      </c>
      <c r="U79" s="38">
        <v>4.363590148429076E-3</v>
      </c>
      <c r="V79" s="38">
        <v>1.2205186601655621E-2</v>
      </c>
      <c r="W79" s="38">
        <v>7.1269175234234938E-3</v>
      </c>
      <c r="X79" s="38">
        <v>2.4180099372999964E-2</v>
      </c>
      <c r="Y79" s="39">
        <v>2.0758039177317739E-2</v>
      </c>
      <c r="Z79" s="29"/>
      <c r="AA79" s="30">
        <v>7.1822125464677811E-2</v>
      </c>
      <c r="AB79" s="30">
        <v>1.1645464140777006E-2</v>
      </c>
      <c r="AC79" s="30">
        <v>1.0897673563770111E-2</v>
      </c>
      <c r="AD79" s="30">
        <v>2.9018924661878224E-3</v>
      </c>
      <c r="AE79" s="30">
        <v>8.1699777469679859E-3</v>
      </c>
      <c r="AF79" s="30">
        <v>5.6298541043900913E-3</v>
      </c>
      <c r="AG79" s="30">
        <v>1.9159873921592543E-2</v>
      </c>
      <c r="AH79" s="30">
        <v>1.3379561326144387E-2</v>
      </c>
      <c r="AJ79" s="31">
        <v>0.68800073862075806</v>
      </c>
      <c r="AK79" s="29">
        <f t="shared" si="1"/>
        <v>0.52196104553167566</v>
      </c>
    </row>
    <row r="80" spans="1:37">
      <c r="A80" s="53">
        <v>1983</v>
      </c>
      <c r="B80" s="32">
        <v>0.3542029857635498</v>
      </c>
      <c r="C80" s="54">
        <v>4.5599421932527064E-2</v>
      </c>
      <c r="D80" s="54">
        <v>5.0263535891095681E-2</v>
      </c>
      <c r="E80" s="54">
        <v>1.1625552107833817E-2</v>
      </c>
      <c r="F80" s="54">
        <v>2.4619291106824443E-2</v>
      </c>
      <c r="G80" s="54">
        <v>4.8530139896933049E-2</v>
      </c>
      <c r="H80" s="54">
        <v>0.13625912575747365</v>
      </c>
      <c r="I80" s="55">
        <v>3.7314944341026494E-2</v>
      </c>
      <c r="J80" s="56">
        <v>0.24851028621196747</v>
      </c>
      <c r="K80" s="54">
        <v>4.1370739825517339E-2</v>
      </c>
      <c r="L80" s="54">
        <v>3.6488137814535616E-2</v>
      </c>
      <c r="M80" s="54">
        <v>8.4657369240378512E-3</v>
      </c>
      <c r="N80" s="54">
        <v>2.0959322954996924E-2</v>
      </c>
      <c r="O80" s="54">
        <v>3.0116545094447195E-2</v>
      </c>
      <c r="P80" s="54">
        <v>7.8086043740589292E-2</v>
      </c>
      <c r="Q80" s="54">
        <v>3.3009985176659443E-2</v>
      </c>
      <c r="R80" s="34">
        <v>0.11513808369636536</v>
      </c>
      <c r="S80" s="38">
        <v>3.0224471272566927E-2</v>
      </c>
      <c r="T80" s="38">
        <v>1.4900527269156316E-2</v>
      </c>
      <c r="U80" s="38">
        <v>4.2655248626214878E-3</v>
      </c>
      <c r="V80" s="38">
        <v>1.1545474137660041E-2</v>
      </c>
      <c r="W80" s="38">
        <v>8.8591338059145642E-3</v>
      </c>
      <c r="X80" s="38">
        <v>2.5528110538628794E-2</v>
      </c>
      <c r="Y80" s="39">
        <v>1.9817095948553163E-2</v>
      </c>
      <c r="Z80" s="29"/>
      <c r="AA80" s="30">
        <v>7.3782104998826981E-2</v>
      </c>
      <c r="AB80" s="30">
        <v>1.2949010622511168E-2</v>
      </c>
      <c r="AC80" s="30">
        <v>1.0151171187288111E-2</v>
      </c>
      <c r="AD80" s="30">
        <v>2.8317044588503735E-3</v>
      </c>
      <c r="AE80" s="30">
        <v>7.858620459464314E-3</v>
      </c>
      <c r="AF80" s="30">
        <v>7.1343395200291499E-3</v>
      </c>
      <c r="AG80" s="30">
        <v>1.9896636033703671E-2</v>
      </c>
      <c r="AH80" s="30">
        <v>1.2962067604987186E-2</v>
      </c>
      <c r="AJ80" s="31">
        <v>0.73755300045013428</v>
      </c>
      <c r="AK80" s="29">
        <f t="shared" si="1"/>
        <v>0.52929447117241124</v>
      </c>
    </row>
    <row r="81" spans="1:37">
      <c r="A81" s="53">
        <v>1984</v>
      </c>
      <c r="B81" s="32">
        <v>0.36663818359375</v>
      </c>
      <c r="C81" s="54">
        <v>4.6400718762448633E-2</v>
      </c>
      <c r="D81" s="54">
        <v>5.4012180226285539E-2</v>
      </c>
      <c r="E81" s="54">
        <v>1.0123899525018331E-2</v>
      </c>
      <c r="F81" s="54">
        <v>2.7034772243206953E-2</v>
      </c>
      <c r="G81" s="54">
        <v>5.7086052547561307E-2</v>
      </c>
      <c r="H81" s="54">
        <v>0.12973718431729106</v>
      </c>
      <c r="I81" s="55">
        <v>4.2242778630960133E-2</v>
      </c>
      <c r="J81" s="56">
        <v>0.26112833619117737</v>
      </c>
      <c r="K81" s="54">
        <v>4.2490271023298019E-2</v>
      </c>
      <c r="L81" s="54">
        <v>3.8979421789033936E-2</v>
      </c>
      <c r="M81" s="54">
        <v>7.5271333064946292E-3</v>
      </c>
      <c r="N81" s="54">
        <v>2.3175894533820424E-2</v>
      </c>
      <c r="O81" s="54">
        <v>3.5967187083047678E-2</v>
      </c>
      <c r="P81" s="54">
        <v>7.5307918807584626E-2</v>
      </c>
      <c r="Q81" s="54">
        <v>3.7680084069782495E-2</v>
      </c>
      <c r="R81" s="34">
        <v>0.12498427182435989</v>
      </c>
      <c r="S81" s="38">
        <v>3.1399137572234032E-2</v>
      </c>
      <c r="T81" s="38">
        <v>1.6595199188513047E-2</v>
      </c>
      <c r="U81" s="38">
        <v>3.6389465584644254E-3</v>
      </c>
      <c r="V81" s="38">
        <v>1.2986241986640466E-2</v>
      </c>
      <c r="W81" s="38">
        <v>1.1739105711280243E-2</v>
      </c>
      <c r="X81" s="38">
        <v>2.5513135820777789E-2</v>
      </c>
      <c r="Y81" s="39">
        <v>2.311230801681179E-2</v>
      </c>
      <c r="Z81" s="29"/>
      <c r="AA81" s="30">
        <v>7.7684614807367325E-2</v>
      </c>
      <c r="AB81" s="30">
        <v>1.2432570132538706E-2</v>
      </c>
      <c r="AC81" s="30">
        <v>1.0676110135549992E-2</v>
      </c>
      <c r="AD81" s="30">
        <v>2.3668786460387748E-3</v>
      </c>
      <c r="AE81" s="30">
        <v>9.0041575609275219E-3</v>
      </c>
      <c r="AF81" s="30">
        <v>8.8061886554489793E-3</v>
      </c>
      <c r="AG81" s="30">
        <v>1.9022143543758391E-2</v>
      </c>
      <c r="AH81" s="30">
        <v>1.5376442712802845E-2</v>
      </c>
      <c r="AJ81" s="31">
        <v>0.78022700548171997</v>
      </c>
      <c r="AK81" s="29">
        <f t="shared" si="1"/>
        <v>0.53228741343365071</v>
      </c>
    </row>
    <row r="82" spans="1:37">
      <c r="A82" s="53">
        <v>1985</v>
      </c>
      <c r="B82" s="32">
        <v>0.36657366156578064</v>
      </c>
      <c r="C82" s="54">
        <v>4.1773891320403059E-2</v>
      </c>
      <c r="D82" s="54">
        <v>5.3808694560891962E-2</v>
      </c>
      <c r="E82" s="54">
        <v>1.1012158490391166E-2</v>
      </c>
      <c r="F82" s="54">
        <v>2.550900337639805E-2</v>
      </c>
      <c r="G82" s="54">
        <v>5.9020086183525555E-2</v>
      </c>
      <c r="H82" s="54">
        <v>0.13457426117013893</v>
      </c>
      <c r="I82" s="55">
        <v>4.087550835432787E-2</v>
      </c>
      <c r="J82" s="56">
        <v>0.26093879342079163</v>
      </c>
      <c r="K82" s="54">
        <v>3.8014168400184213E-2</v>
      </c>
      <c r="L82" s="54">
        <v>3.9939268831136965E-2</v>
      </c>
      <c r="M82" s="54">
        <v>8.6236744038309734E-3</v>
      </c>
      <c r="N82" s="54">
        <v>2.1985186002219066E-2</v>
      </c>
      <c r="O82" s="54">
        <v>3.7463399386340156E-2</v>
      </c>
      <c r="P82" s="54">
        <v>7.8216333980027503E-2</v>
      </c>
      <c r="Q82" s="54">
        <v>3.6696665914334639E-2</v>
      </c>
      <c r="R82" s="34">
        <v>0.12553958594799042</v>
      </c>
      <c r="S82" s="38">
        <v>2.8417560257237646E-2</v>
      </c>
      <c r="T82" s="38">
        <v>1.8418668823163967E-2</v>
      </c>
      <c r="U82" s="38">
        <v>4.4298916128546074E-3</v>
      </c>
      <c r="V82" s="38">
        <v>1.2526941339534711E-2</v>
      </c>
      <c r="W82" s="38">
        <v>1.254848549784085E-2</v>
      </c>
      <c r="X82" s="38">
        <v>2.6098956955461137E-2</v>
      </c>
      <c r="Y82" s="39">
        <v>2.309899346237505E-2</v>
      </c>
      <c r="Z82" s="29"/>
      <c r="AA82" s="30">
        <v>7.8338291496038437E-2</v>
      </c>
      <c r="AB82" s="30">
        <v>1.1640708848830866E-2</v>
      </c>
      <c r="AC82" s="30">
        <v>1.1013573924583785E-2</v>
      </c>
      <c r="AD82" s="30">
        <v>2.6395812437413212E-3</v>
      </c>
      <c r="AE82" s="30">
        <v>8.5586759596327222E-3</v>
      </c>
      <c r="AF82" s="30">
        <v>9.6076714666461158E-3</v>
      </c>
      <c r="AG82" s="30">
        <v>1.9892481685343914E-2</v>
      </c>
      <c r="AH82" s="30">
        <v>1.4985506055720122E-2</v>
      </c>
      <c r="AJ82" s="31">
        <v>0.77040302753448486</v>
      </c>
      <c r="AK82" s="29">
        <f t="shared" si="1"/>
        <v>0.52661755029895918</v>
      </c>
    </row>
    <row r="83" spans="1:37">
      <c r="A83" s="53">
        <v>1986</v>
      </c>
      <c r="B83" s="32">
        <v>0.36473101377487183</v>
      </c>
      <c r="C83" s="54">
        <v>3.3626433892406264E-2</v>
      </c>
      <c r="D83" s="54">
        <v>5.1319749594035083E-2</v>
      </c>
      <c r="E83" s="54">
        <v>1.1748945302721955E-2</v>
      </c>
      <c r="F83" s="54">
        <v>2.4907473930506845E-2</v>
      </c>
      <c r="G83" s="54">
        <v>6.0473465604709536E-2</v>
      </c>
      <c r="H83" s="54">
        <v>0.142042026025128</v>
      </c>
      <c r="I83" s="55">
        <v>4.0608900838599797E-2</v>
      </c>
      <c r="J83" s="56">
        <v>0.25850987434387207</v>
      </c>
      <c r="K83" s="54">
        <v>3.0818669335221059E-2</v>
      </c>
      <c r="L83" s="54">
        <v>3.8302686890974061E-2</v>
      </c>
      <c r="M83" s="54">
        <v>9.1167133356934455E-3</v>
      </c>
      <c r="N83" s="54">
        <v>2.1445484107579967E-2</v>
      </c>
      <c r="O83" s="54">
        <v>3.9319019652448481E-2</v>
      </c>
      <c r="P83" s="54">
        <v>8.3079828725077007E-2</v>
      </c>
      <c r="Q83" s="54">
        <v>3.6422761105215029E-2</v>
      </c>
      <c r="R83" s="34">
        <v>0.12209108471870422</v>
      </c>
      <c r="S83" s="38">
        <v>2.2537816227000948E-2</v>
      </c>
      <c r="T83" s="38">
        <v>1.8213068373256563E-2</v>
      </c>
      <c r="U83" s="38">
        <v>4.5594801215745927E-3</v>
      </c>
      <c r="V83" s="38">
        <v>1.184973261213422E-2</v>
      </c>
      <c r="W83" s="38">
        <v>1.4846478455423974E-2</v>
      </c>
      <c r="X83" s="38">
        <v>2.7892299807927748E-2</v>
      </c>
      <c r="Y83" s="39">
        <v>2.2194419438708094E-2</v>
      </c>
      <c r="Z83" s="29"/>
      <c r="AA83" s="30">
        <v>7.8599769622087479E-2</v>
      </c>
      <c r="AB83" s="30">
        <v>9.1858571987246881E-3</v>
      </c>
      <c r="AC83" s="30">
        <v>1.1628401825994854E-2</v>
      </c>
      <c r="AD83" s="30">
        <v>2.9255850297192796E-3</v>
      </c>
      <c r="AE83" s="30">
        <v>8.1432229557372865E-3</v>
      </c>
      <c r="AF83" s="30">
        <v>1.1018033874003033E-2</v>
      </c>
      <c r="AG83" s="30">
        <v>2.1353789815174672E-2</v>
      </c>
      <c r="AH83" s="30">
        <v>1.43468077995321E-2</v>
      </c>
      <c r="AJ83" s="31">
        <v>0.79601997137069702</v>
      </c>
      <c r="AK83" s="29">
        <f t="shared" si="1"/>
        <v>0.51722342463071558</v>
      </c>
    </row>
    <row r="84" spans="1:37">
      <c r="A84" s="53">
        <v>1987</v>
      </c>
      <c r="B84" s="32">
        <v>0.3761153519153595</v>
      </c>
      <c r="C84" s="54">
        <v>3.4470765928272508E-2</v>
      </c>
      <c r="D84" s="54">
        <v>5.2242946157582668E-2</v>
      </c>
      <c r="E84" s="54">
        <v>1.1571231943845045E-2</v>
      </c>
      <c r="F84" s="54">
        <v>2.5267338853877965E-2</v>
      </c>
      <c r="G84" s="54">
        <v>5.9954235966121774E-2</v>
      </c>
      <c r="H84" s="54">
        <v>0.15119190583357742</v>
      </c>
      <c r="I84" s="55">
        <v>4.1416616916529439E-2</v>
      </c>
      <c r="J84" s="56">
        <v>0.27157947421073914</v>
      </c>
      <c r="K84" s="54">
        <v>3.0977951496418497E-2</v>
      </c>
      <c r="L84" s="54">
        <v>4.23816544357992E-2</v>
      </c>
      <c r="M84" s="54">
        <v>9.0801487639445566E-3</v>
      </c>
      <c r="N84" s="54">
        <v>2.1361852723612469E-2</v>
      </c>
      <c r="O84" s="54">
        <v>4.0880901499478463E-2</v>
      </c>
      <c r="P84" s="54">
        <v>9.0555763370083461E-2</v>
      </c>
      <c r="Q84" s="54">
        <v>3.6340786842572498E-2</v>
      </c>
      <c r="R84" s="34">
        <v>0.13306523859500885</v>
      </c>
      <c r="S84" s="38">
        <v>2.1594634221258575E-2</v>
      </c>
      <c r="T84" s="38">
        <v>2.3088128180511418E-2</v>
      </c>
      <c r="U84" s="38">
        <v>4.6955641099541492E-3</v>
      </c>
      <c r="V84" s="38">
        <v>1.1736749419969363E-2</v>
      </c>
      <c r="W84" s="38">
        <v>1.7530943544353753E-2</v>
      </c>
      <c r="X84" s="38">
        <v>3.2630474308689691E-2</v>
      </c>
      <c r="Y84" s="39">
        <v>2.1788306949631568E-2</v>
      </c>
      <c r="Z84" s="29"/>
      <c r="AA84" s="30">
        <v>8.4632370620965958E-2</v>
      </c>
      <c r="AB84" s="30">
        <v>9.9592358220008947E-3</v>
      </c>
      <c r="AC84" s="30">
        <v>1.277913599633717E-2</v>
      </c>
      <c r="AD84" s="30">
        <v>3.1248707071478764E-3</v>
      </c>
      <c r="AE84" s="30">
        <v>8.2123047827109674E-3</v>
      </c>
      <c r="AF84" s="30">
        <v>1.2202141465165538E-2</v>
      </c>
      <c r="AG84" s="30">
        <v>2.3887598354464454E-2</v>
      </c>
      <c r="AH84" s="30">
        <v>1.4467111435079942E-2</v>
      </c>
      <c r="AJ84" s="31">
        <v>0.83664405345916748</v>
      </c>
      <c r="AK84" s="29">
        <f t="shared" si="1"/>
        <v>0.52325600806843786</v>
      </c>
    </row>
    <row r="85" spans="1:37">
      <c r="A85" s="53">
        <v>1988</v>
      </c>
      <c r="B85" s="32">
        <v>0.38948160409927368</v>
      </c>
      <c r="C85" s="54">
        <v>3.7972728300988849E-2</v>
      </c>
      <c r="D85" s="54">
        <v>5.2100072242384471E-2</v>
      </c>
      <c r="E85" s="54">
        <v>1.1689754881173896E-2</v>
      </c>
      <c r="F85" s="54">
        <v>2.5928994187944632E-2</v>
      </c>
      <c r="G85" s="54">
        <v>5.8908649582967341E-2</v>
      </c>
      <c r="H85" s="54">
        <v>0.15955851247990893</v>
      </c>
      <c r="I85" s="55">
        <v>4.3322876920088002E-2</v>
      </c>
      <c r="J85" s="56">
        <v>0.28666871786117554</v>
      </c>
      <c r="K85" s="54">
        <v>3.5203787057654812E-2</v>
      </c>
      <c r="L85" s="54">
        <v>4.2462246257261096E-2</v>
      </c>
      <c r="M85" s="54">
        <v>9.0983700962762055E-3</v>
      </c>
      <c r="N85" s="54">
        <v>2.2358110846519206E-2</v>
      </c>
      <c r="O85" s="54">
        <v>4.0097883354612507E-2</v>
      </c>
      <c r="P85" s="54">
        <v>9.8705050106700887E-2</v>
      </c>
      <c r="Q85" s="54">
        <v>3.8743262121137649E-2</v>
      </c>
      <c r="R85" s="34">
        <v>0.14876338839530945</v>
      </c>
      <c r="S85" s="38">
        <v>2.7036558376038768E-2</v>
      </c>
      <c r="T85" s="38">
        <v>2.3564901270415158E-2</v>
      </c>
      <c r="U85" s="38">
        <v>4.680020044901455E-3</v>
      </c>
      <c r="V85" s="38">
        <v>1.269318093645358E-2</v>
      </c>
      <c r="W85" s="38">
        <v>1.6622119204075761E-2</v>
      </c>
      <c r="X85" s="38">
        <v>4.0260651032054964E-2</v>
      </c>
      <c r="Y85" s="39">
        <v>2.3905946277417968E-2</v>
      </c>
      <c r="Z85" s="29"/>
      <c r="AA85" s="30">
        <v>8.9057106524705887E-2</v>
      </c>
      <c r="AB85" s="30">
        <v>1.0883267980378652E-2</v>
      </c>
      <c r="AC85" s="30">
        <v>1.2629280043488882E-2</v>
      </c>
      <c r="AD85" s="30">
        <v>3.1212159508548117E-3</v>
      </c>
      <c r="AE85" s="30">
        <v>8.3812521857855107E-3</v>
      </c>
      <c r="AF85" s="30">
        <v>1.1012300943232377E-2</v>
      </c>
      <c r="AG85" s="30">
        <v>2.8022664594626986E-2</v>
      </c>
      <c r="AH85" s="30">
        <v>1.5007115427845328E-2</v>
      </c>
      <c r="AJ85" s="31">
        <v>0.82089143991470337</v>
      </c>
      <c r="AK85" s="29">
        <f t="shared" si="1"/>
        <v>0.49468168748948038</v>
      </c>
    </row>
    <row r="86" spans="1:37">
      <c r="A86" s="53">
        <v>1989</v>
      </c>
      <c r="B86" s="32">
        <v>0.38670152425765991</v>
      </c>
      <c r="C86" s="54">
        <v>3.4363080862198719E-2</v>
      </c>
      <c r="D86" s="54">
        <v>5.4131318855375768E-2</v>
      </c>
      <c r="E86" s="54">
        <v>1.1165189650892244E-2</v>
      </c>
      <c r="F86" s="54">
        <v>2.5927239470698485E-2</v>
      </c>
      <c r="G86" s="54">
        <v>5.9533244480936096E-2</v>
      </c>
      <c r="H86" s="54">
        <v>0.15785299331795546</v>
      </c>
      <c r="I86" s="55">
        <v>4.3728436344609115E-2</v>
      </c>
      <c r="J86" s="56">
        <v>0.28313052654266357</v>
      </c>
      <c r="K86" s="54">
        <v>3.128742810133972E-2</v>
      </c>
      <c r="L86" s="54">
        <v>4.483474480046043E-2</v>
      </c>
      <c r="M86" s="54">
        <v>8.7497039360213552E-3</v>
      </c>
      <c r="N86" s="54">
        <v>2.2332029966978924E-2</v>
      </c>
      <c r="O86" s="54">
        <v>4.1326281980946809E-2</v>
      </c>
      <c r="P86" s="54">
        <v>9.559632275852975E-2</v>
      </c>
      <c r="Q86" s="54">
        <v>3.9003999796931824E-2</v>
      </c>
      <c r="R86" s="34">
        <v>0.1446424275636673</v>
      </c>
      <c r="S86" s="38">
        <v>2.3654865802118612E-2</v>
      </c>
      <c r="T86" s="38">
        <v>2.5675208781701091E-2</v>
      </c>
      <c r="U86" s="38">
        <v>4.3871701610826369E-3</v>
      </c>
      <c r="V86" s="38">
        <v>1.2598531918621829E-2</v>
      </c>
      <c r="W86" s="38">
        <v>1.8777375449218772E-2</v>
      </c>
      <c r="X86" s="38">
        <v>3.5689504445232473E-2</v>
      </c>
      <c r="Y86" s="39">
        <v>2.3859777732680196E-2</v>
      </c>
      <c r="Z86" s="29"/>
      <c r="AA86" s="30">
        <v>8.9331809431314468E-2</v>
      </c>
      <c r="AB86" s="30">
        <v>1.016430110480962E-2</v>
      </c>
      <c r="AC86" s="30">
        <v>1.39730125927636E-2</v>
      </c>
      <c r="AD86" s="30">
        <v>2.9327130446704396E-3</v>
      </c>
      <c r="AE86" s="30">
        <v>8.601440733331793E-3</v>
      </c>
      <c r="AF86" s="30">
        <v>1.2301672529629493E-2</v>
      </c>
      <c r="AG86" s="30">
        <v>2.5917196455287391E-2</v>
      </c>
      <c r="AH86" s="30">
        <v>1.5441479597398179E-2</v>
      </c>
      <c r="AJ86" s="31">
        <v>0.84638345241546631</v>
      </c>
      <c r="AK86" s="29">
        <f t="shared" si="1"/>
        <v>0.51586775007753993</v>
      </c>
    </row>
    <row r="87" spans="1:37">
      <c r="A87" s="57">
        <v>1990</v>
      </c>
      <c r="B87" s="48">
        <v>0.38714075088500977</v>
      </c>
      <c r="C87" s="62">
        <v>3.3920909691927889E-2</v>
      </c>
      <c r="D87" s="62">
        <v>5.1816727836016693E-2</v>
      </c>
      <c r="E87" s="62">
        <v>1.1796995008748774E-2</v>
      </c>
      <c r="F87" s="62">
        <v>2.4859771799145933E-2</v>
      </c>
      <c r="G87" s="62">
        <v>5.9830604542086843E-2</v>
      </c>
      <c r="H87" s="62">
        <v>0.1629609624456147</v>
      </c>
      <c r="I87" s="60">
        <v>4.1954761918636015E-2</v>
      </c>
      <c r="J87" s="61">
        <v>0.28329759836196899</v>
      </c>
      <c r="K87" s="62">
        <v>3.0946809278705086E-2</v>
      </c>
      <c r="L87" s="62">
        <v>4.2755995419535044E-2</v>
      </c>
      <c r="M87" s="62">
        <v>9.0078668108355183E-3</v>
      </c>
      <c r="N87" s="62">
        <v>2.1575107511538561E-2</v>
      </c>
      <c r="O87" s="62">
        <v>4.1790012238272473E-2</v>
      </c>
      <c r="P87" s="62">
        <v>9.9568774380604491E-2</v>
      </c>
      <c r="Q87" s="62">
        <v>3.7653028290472637E-2</v>
      </c>
      <c r="R87" s="52">
        <v>0.14542049169540405</v>
      </c>
      <c r="S87" s="63">
        <v>2.31627660471997E-2</v>
      </c>
      <c r="T87" s="63">
        <v>2.4271522878639765E-2</v>
      </c>
      <c r="U87" s="63">
        <v>4.3419584537047334E-3</v>
      </c>
      <c r="V87" s="63">
        <v>1.2604859430036803E-2</v>
      </c>
      <c r="W87" s="63">
        <v>1.8911175972615098E-2</v>
      </c>
      <c r="X87" s="63">
        <v>3.84721618648598E-2</v>
      </c>
      <c r="Y87" s="64">
        <v>2.3656043788937636E-2</v>
      </c>
      <c r="Z87" s="29"/>
      <c r="AA87" s="30">
        <v>8.9965179562568665E-2</v>
      </c>
      <c r="AB87" s="30">
        <v>9.6235748498011264E-3</v>
      </c>
      <c r="AC87" s="30">
        <v>1.307567788016102E-2</v>
      </c>
      <c r="AD87" s="30">
        <v>2.9991227326067651E-3</v>
      </c>
      <c r="AE87" s="30">
        <v>8.7057264035098163E-3</v>
      </c>
      <c r="AF87" s="30">
        <v>1.233995321420406E-2</v>
      </c>
      <c r="AG87" s="30">
        <v>2.7607733738862206E-2</v>
      </c>
      <c r="AH87" s="30">
        <v>1.5613387320605391E-2</v>
      </c>
      <c r="AJ87" s="31">
        <v>0.84394145011901855</v>
      </c>
      <c r="AK87" s="29">
        <f t="shared" si="1"/>
        <v>0.49817385008279647</v>
      </c>
    </row>
    <row r="88" spans="1:37">
      <c r="A88" s="53">
        <v>1991</v>
      </c>
      <c r="B88" s="32">
        <v>0.38556241989135742</v>
      </c>
      <c r="C88" s="54">
        <v>3.7272115274286761E-2</v>
      </c>
      <c r="D88" s="54">
        <v>4.7266816655571711E-2</v>
      </c>
      <c r="E88" s="54">
        <v>1.3227079995669066E-2</v>
      </c>
      <c r="F88" s="54">
        <v>2.3466031895855364E-2</v>
      </c>
      <c r="G88" s="54">
        <v>6.0196265046903757E-2</v>
      </c>
      <c r="H88" s="54">
        <v>0.16438918686727957</v>
      </c>
      <c r="I88" s="55">
        <v>3.9746215259269517E-2</v>
      </c>
      <c r="J88" s="56">
        <v>0.28012561798095703</v>
      </c>
      <c r="K88" s="54">
        <v>3.3701806088486531E-2</v>
      </c>
      <c r="L88" s="54">
        <v>3.9296123050880864E-2</v>
      </c>
      <c r="M88" s="54">
        <v>1.0042338823216342E-2</v>
      </c>
      <c r="N88" s="54">
        <v>2.0355694019407827E-2</v>
      </c>
      <c r="O88" s="54">
        <v>4.1768214020212739E-2</v>
      </c>
      <c r="P88" s="54">
        <v>9.9374590285532541E-2</v>
      </c>
      <c r="Q88" s="54">
        <v>3.5586320651756743E-2</v>
      </c>
      <c r="R88" s="34">
        <v>0.13891473412513733</v>
      </c>
      <c r="S88" s="38">
        <v>2.4469992491251157E-2</v>
      </c>
      <c r="T88" s="38">
        <v>2.2544712462514334E-2</v>
      </c>
      <c r="U88" s="38">
        <v>4.9088295290271857E-3</v>
      </c>
      <c r="V88" s="38">
        <v>1.1637325211473223E-2</v>
      </c>
      <c r="W88" s="38">
        <v>1.767305280961079E-2</v>
      </c>
      <c r="X88" s="38">
        <v>3.581367992338863E-2</v>
      </c>
      <c r="Y88" s="39">
        <v>2.1868576429625624E-2</v>
      </c>
      <c r="Z88" s="29"/>
      <c r="AA88" s="30">
        <v>8.7614540010690689E-2</v>
      </c>
      <c r="AB88" s="30">
        <v>1.0486203712247729E-2</v>
      </c>
      <c r="AC88" s="30">
        <v>1.1935063075724266E-2</v>
      </c>
      <c r="AD88" s="30">
        <v>3.35915845726117E-3</v>
      </c>
      <c r="AE88" s="30">
        <v>8.0773470408912439E-3</v>
      </c>
      <c r="AF88" s="30">
        <v>1.2869657658580662E-2</v>
      </c>
      <c r="AG88" s="30">
        <v>2.639538336281419E-2</v>
      </c>
      <c r="AH88" s="30">
        <v>1.4492631106390846E-2</v>
      </c>
      <c r="AJ88" s="31">
        <v>0.82495439052581787</v>
      </c>
      <c r="AK88" s="29">
        <f t="shared" si="1"/>
        <v>0.50761726159502707</v>
      </c>
    </row>
    <row r="89" spans="1:37">
      <c r="A89" s="53">
        <v>1992</v>
      </c>
      <c r="B89" s="32">
        <v>0.397767573595047</v>
      </c>
      <c r="C89" s="54">
        <v>4.0906895540788836E-2</v>
      </c>
      <c r="D89" s="54">
        <v>4.2040926017843837E-2</v>
      </c>
      <c r="E89" s="54">
        <v>1.5177717137195842E-2</v>
      </c>
      <c r="F89" s="54">
        <v>2.3437242712069935E-2</v>
      </c>
      <c r="G89" s="54">
        <v>6.172160347775231E-2</v>
      </c>
      <c r="H89" s="54">
        <v>0.17394560930393158</v>
      </c>
      <c r="I89" s="55">
        <v>4.0542112194301656E-2</v>
      </c>
      <c r="J89" s="56">
        <v>0.29294472932815552</v>
      </c>
      <c r="K89" s="54">
        <v>3.7239228179510926E-2</v>
      </c>
      <c r="L89" s="54">
        <v>3.5439927546288857E-2</v>
      </c>
      <c r="M89" s="54">
        <v>1.1562889648810968E-2</v>
      </c>
      <c r="N89" s="54">
        <v>2.0399185750830488E-2</v>
      </c>
      <c r="O89" s="54">
        <v>4.4096360898890283E-2</v>
      </c>
      <c r="P89" s="54">
        <v>0.1077895248562184</v>
      </c>
      <c r="Q89" s="54">
        <v>3.6420958705127494E-2</v>
      </c>
      <c r="R89" s="34">
        <v>0.15014225244522095</v>
      </c>
      <c r="S89" s="38">
        <v>2.7371175098546079E-2</v>
      </c>
      <c r="T89" s="38">
        <v>2.0278809106432805E-2</v>
      </c>
      <c r="U89" s="38">
        <v>5.6291114541616501E-3</v>
      </c>
      <c r="V89" s="38">
        <v>1.2095970192389919E-2</v>
      </c>
      <c r="W89" s="38">
        <v>1.9490052201620832E-2</v>
      </c>
      <c r="X89" s="38">
        <v>4.2179576377096586E-2</v>
      </c>
      <c r="Y89" s="39">
        <v>2.3099294988940536E-2</v>
      </c>
      <c r="Z89" s="29"/>
      <c r="AA89" s="30">
        <v>9.2364124953746796E-2</v>
      </c>
      <c r="AB89" s="30">
        <v>1.1123161513297949E-2</v>
      </c>
      <c r="AC89" s="30">
        <v>1.0603884581523221E-2</v>
      </c>
      <c r="AD89" s="30">
        <v>3.8073745028961801E-3</v>
      </c>
      <c r="AE89" s="30">
        <v>8.2681000034814586E-3</v>
      </c>
      <c r="AF89" s="30">
        <v>1.4570886217044447E-2</v>
      </c>
      <c r="AG89" s="30">
        <v>2.8751269609024174E-2</v>
      </c>
      <c r="AH89" s="30">
        <v>1.523948845203045E-2</v>
      </c>
      <c r="AJ89" s="31">
        <v>0.83889448642730713</v>
      </c>
      <c r="AK89" s="29">
        <f t="shared" si="1"/>
        <v>0.4983098874599361</v>
      </c>
    </row>
    <row r="90" spans="1:37">
      <c r="A90" s="53">
        <v>1993</v>
      </c>
      <c r="B90" s="32">
        <v>0.39556574821472168</v>
      </c>
      <c r="C90" s="54">
        <v>4.2301785778791685E-2</v>
      </c>
      <c r="D90" s="54">
        <v>4.0159414207786404E-2</v>
      </c>
      <c r="E90" s="54">
        <v>1.6762703712316876E-2</v>
      </c>
      <c r="F90" s="54">
        <v>2.3608604122903758E-2</v>
      </c>
      <c r="G90" s="54">
        <v>6.1497441824423391E-2</v>
      </c>
      <c r="H90" s="54">
        <v>0.17036392554456631</v>
      </c>
      <c r="I90" s="55">
        <v>4.0878152386075749E-2</v>
      </c>
      <c r="J90" s="56">
        <v>0.28983482718467712</v>
      </c>
      <c r="K90" s="54">
        <v>3.8245698338852219E-2</v>
      </c>
      <c r="L90" s="54">
        <v>3.3979041888911779E-2</v>
      </c>
      <c r="M90" s="54">
        <v>1.2680376368180299E-2</v>
      </c>
      <c r="N90" s="54">
        <v>2.0577479509795379E-2</v>
      </c>
      <c r="O90" s="54">
        <v>4.3055263064142556E-2</v>
      </c>
      <c r="P90" s="54">
        <v>0.10460484582713357</v>
      </c>
      <c r="Q90" s="54">
        <v>3.669670371696912E-2</v>
      </c>
      <c r="R90" s="34">
        <v>0.14641934633255005</v>
      </c>
      <c r="S90" s="38">
        <v>2.8007296643297742E-2</v>
      </c>
      <c r="T90" s="38">
        <v>1.993979979916537E-2</v>
      </c>
      <c r="U90" s="38">
        <v>6.0279714151290735E-3</v>
      </c>
      <c r="V90" s="38">
        <v>1.194414646358918E-2</v>
      </c>
      <c r="W90" s="38">
        <v>1.9300189102770746E-2</v>
      </c>
      <c r="X90" s="38">
        <v>3.8397740693273549E-2</v>
      </c>
      <c r="Y90" s="39">
        <v>2.2804547420325089E-2</v>
      </c>
      <c r="Z90" s="29"/>
      <c r="AA90" s="30">
        <v>9.031517431139946E-2</v>
      </c>
      <c r="AB90" s="30">
        <v>1.1154365687791119E-2</v>
      </c>
      <c r="AC90" s="30">
        <v>1.0477473286477782E-2</v>
      </c>
      <c r="AD90" s="30">
        <v>4.1133706335913615E-3</v>
      </c>
      <c r="AE90" s="30">
        <v>8.1887407320594581E-3</v>
      </c>
      <c r="AF90" s="30">
        <v>1.4163280499330085E-2</v>
      </c>
      <c r="AG90" s="30">
        <v>2.7173362676217356E-2</v>
      </c>
      <c r="AH90" s="30">
        <v>1.505211017226777E-2</v>
      </c>
      <c r="AJ90" s="31">
        <v>0.83756434917449951</v>
      </c>
      <c r="AK90" s="29">
        <f t="shared" si="1"/>
        <v>0.5070754665834335</v>
      </c>
    </row>
    <row r="91" spans="1:37">
      <c r="A91" s="53">
        <v>1994</v>
      </c>
      <c r="B91" s="32">
        <v>0.39858144521713257</v>
      </c>
      <c r="C91" s="54">
        <v>4.6951452299726061E-2</v>
      </c>
      <c r="D91" s="54">
        <v>3.9708572963363477E-2</v>
      </c>
      <c r="E91" s="54">
        <v>1.76096030668959E-2</v>
      </c>
      <c r="F91" s="54">
        <v>2.3913877077103712E-2</v>
      </c>
      <c r="G91" s="54">
        <v>6.3123660301427936E-2</v>
      </c>
      <c r="H91" s="54">
        <v>0.16632413303649218</v>
      </c>
      <c r="I91" s="55">
        <v>4.0950032199005393E-2</v>
      </c>
      <c r="J91" s="56">
        <v>0.29184180498123169</v>
      </c>
      <c r="K91" s="54">
        <v>4.3025939926861753E-2</v>
      </c>
      <c r="L91" s="54">
        <v>3.3538985618946117E-2</v>
      </c>
      <c r="M91" s="54">
        <v>1.2889628980234704E-2</v>
      </c>
      <c r="N91" s="54">
        <v>2.0450822954160779E-2</v>
      </c>
      <c r="O91" s="54">
        <v>4.4324912259664034E-2</v>
      </c>
      <c r="P91" s="54">
        <v>0.10151332109295767</v>
      </c>
      <c r="Q91" s="54">
        <v>3.609802896052261E-2</v>
      </c>
      <c r="R91" s="34">
        <v>0.14685395359992981</v>
      </c>
      <c r="S91" s="38">
        <v>3.2128352146792515E-2</v>
      </c>
      <c r="T91" s="38">
        <v>1.9768527309769773E-2</v>
      </c>
      <c r="U91" s="38">
        <v>5.7020166114169456E-3</v>
      </c>
      <c r="V91" s="38">
        <v>1.1906982671959674E-2</v>
      </c>
      <c r="W91" s="38">
        <v>1.8587460880940529E-2</v>
      </c>
      <c r="X91" s="38">
        <v>3.6314742104826679E-2</v>
      </c>
      <c r="Y91" s="39">
        <v>2.2445929308631127E-2</v>
      </c>
      <c r="Z91" s="29"/>
      <c r="AA91" s="30">
        <v>9.077811986207962E-2</v>
      </c>
      <c r="AB91" s="30">
        <v>1.2420201598660221E-2</v>
      </c>
      <c r="AC91" s="30">
        <v>1.0002397067457284E-2</v>
      </c>
      <c r="AD91" s="30">
        <v>4.2387174189901736E-3</v>
      </c>
      <c r="AE91" s="30">
        <v>8.2646932019234919E-3</v>
      </c>
      <c r="AF91" s="30">
        <v>1.4308175391521957E-2</v>
      </c>
      <c r="AG91" s="30">
        <v>2.6572080886366419E-2</v>
      </c>
      <c r="AH91" s="30">
        <v>1.4971887841457168E-2</v>
      </c>
      <c r="AJ91" s="31">
        <v>0.82946676015853882</v>
      </c>
      <c r="AK91" s="29">
        <f t="shared" si="1"/>
        <v>0.51547845718673191</v>
      </c>
    </row>
    <row r="92" spans="1:37">
      <c r="A92" s="53">
        <v>1995</v>
      </c>
      <c r="B92" s="32">
        <v>0.40657871961593628</v>
      </c>
      <c r="C92" s="54">
        <v>5.0517503197232014E-2</v>
      </c>
      <c r="D92" s="54">
        <v>3.9456239196476346E-2</v>
      </c>
      <c r="E92" s="54">
        <v>1.7873439174941719E-2</v>
      </c>
      <c r="F92" s="54">
        <v>2.3215780755873331E-2</v>
      </c>
      <c r="G92" s="54">
        <v>6.6717601751206765E-2</v>
      </c>
      <c r="H92" s="54">
        <v>0.16922305872642057</v>
      </c>
      <c r="I92" s="55">
        <v>3.9582987001600373E-2</v>
      </c>
      <c r="J92" s="56">
        <v>0.29977259039878845</v>
      </c>
      <c r="K92" s="54">
        <v>4.6111775651469483E-2</v>
      </c>
      <c r="L92" s="54">
        <v>3.3359024842277644E-2</v>
      </c>
      <c r="M92" s="54">
        <v>1.3030340658793032E-2</v>
      </c>
      <c r="N92" s="54">
        <v>2.0075043643238144E-2</v>
      </c>
      <c r="O92" s="54">
        <v>4.7082812594284595E-2</v>
      </c>
      <c r="P92" s="54">
        <v>0.10485772351913993</v>
      </c>
      <c r="Q92" s="54">
        <v>3.5262277736465127E-2</v>
      </c>
      <c r="R92" s="34">
        <v>0.15284636616706848</v>
      </c>
      <c r="S92" s="38">
        <v>3.4457837532719984E-2</v>
      </c>
      <c r="T92" s="38">
        <v>1.9806058993343711E-2</v>
      </c>
      <c r="U92" s="38">
        <v>5.6223199632653952E-3</v>
      </c>
      <c r="V92" s="38">
        <v>1.1759533803669496E-2</v>
      </c>
      <c r="W92" s="38">
        <v>1.993919776090132E-2</v>
      </c>
      <c r="X92" s="38">
        <v>3.9280565549186484E-2</v>
      </c>
      <c r="Y92" s="39">
        <v>2.1984046914924095E-2</v>
      </c>
      <c r="Z92" s="29"/>
      <c r="AA92" s="30">
        <v>9.3729935586452484E-2</v>
      </c>
      <c r="AB92" s="30">
        <v>1.3390208243303663E-2</v>
      </c>
      <c r="AC92" s="30">
        <v>1.0098030433037274E-2</v>
      </c>
      <c r="AD92" s="30">
        <v>4.1326596956445909E-3</v>
      </c>
      <c r="AE92" s="30">
        <v>8.0950313850860576E-3</v>
      </c>
      <c r="AF92" s="30">
        <v>1.5401913152477163E-2</v>
      </c>
      <c r="AG92" s="30">
        <v>2.8029493578997564E-2</v>
      </c>
      <c r="AH92" s="30">
        <v>1.4584506931993035E-2</v>
      </c>
      <c r="AJ92" s="31">
        <v>0.83595436811447144</v>
      </c>
      <c r="AK92" s="29">
        <f t="shared" si="1"/>
        <v>0.51841736612937417</v>
      </c>
    </row>
    <row r="93" spans="1:37">
      <c r="A93" s="53">
        <v>1996</v>
      </c>
      <c r="B93" s="32">
        <v>0.4154602587223053</v>
      </c>
      <c r="C93" s="54">
        <v>5.32123507907271E-2</v>
      </c>
      <c r="D93" s="54">
        <v>3.7509492156365939E-2</v>
      </c>
      <c r="E93" s="54">
        <v>1.7549504519145998E-2</v>
      </c>
      <c r="F93" s="54">
        <v>2.4473688313945662E-2</v>
      </c>
      <c r="G93" s="54">
        <v>6.9435073991675533E-2</v>
      </c>
      <c r="H93" s="54">
        <v>0.17061729543067478</v>
      </c>
      <c r="I93" s="55">
        <v>4.2664557862004404E-2</v>
      </c>
      <c r="J93" s="56">
        <v>0.30879387259483337</v>
      </c>
      <c r="K93" s="54">
        <v>4.8702887964557802E-2</v>
      </c>
      <c r="L93" s="54">
        <v>3.120249039319075E-2</v>
      </c>
      <c r="M93" s="54">
        <v>1.2550531596830982E-2</v>
      </c>
      <c r="N93" s="54">
        <v>2.1176110052066266E-2</v>
      </c>
      <c r="O93" s="54">
        <v>4.9214959977198956E-2</v>
      </c>
      <c r="P93" s="54">
        <v>0.10792829130784687</v>
      </c>
      <c r="Q93" s="54">
        <v>3.8019838198398867E-2</v>
      </c>
      <c r="R93" s="34">
        <v>0.15964031219482422</v>
      </c>
      <c r="S93" s="38">
        <v>3.7176817748358383E-2</v>
      </c>
      <c r="T93" s="38">
        <v>1.8415160410287873E-2</v>
      </c>
      <c r="U93" s="38">
        <v>5.3773097283233385E-3</v>
      </c>
      <c r="V93" s="38">
        <v>1.2751712849941641E-2</v>
      </c>
      <c r="W93" s="38">
        <v>2.0489344037152329E-2</v>
      </c>
      <c r="X93" s="38">
        <v>4.1114232162651955E-2</v>
      </c>
      <c r="Y93" s="39">
        <v>2.4316391086049018E-2</v>
      </c>
      <c r="Z93" s="29"/>
      <c r="AA93" s="30">
        <v>9.5832936465740204E-2</v>
      </c>
      <c r="AB93" s="30">
        <v>1.3949215907408823E-2</v>
      </c>
      <c r="AC93" s="30">
        <v>9.4627484993677104E-3</v>
      </c>
      <c r="AD93" s="30">
        <v>3.9885133291456777E-3</v>
      </c>
      <c r="AE93" s="30">
        <v>8.4741254722599541E-3</v>
      </c>
      <c r="AF93" s="30">
        <v>1.5624487411710235E-2</v>
      </c>
      <c r="AG93" s="30">
        <v>2.8738583598870871E-2</v>
      </c>
      <c r="AH93" s="30">
        <v>1.55956556019437E-2</v>
      </c>
      <c r="AJ93" s="31">
        <v>0.84551149606704712</v>
      </c>
      <c r="AK93" s="29">
        <f t="shared" si="1"/>
        <v>0.51219641957319939</v>
      </c>
    </row>
    <row r="94" spans="1:37">
      <c r="A94" s="53">
        <v>1997</v>
      </c>
      <c r="B94" s="32">
        <v>0.42267051339149475</v>
      </c>
      <c r="C94" s="54">
        <v>5.3165343272037265E-2</v>
      </c>
      <c r="D94" s="54">
        <v>3.6774930148334856E-2</v>
      </c>
      <c r="E94" s="54">
        <v>1.6937446677413714E-2</v>
      </c>
      <c r="F94" s="54">
        <v>2.4563525454001697E-2</v>
      </c>
      <c r="G94" s="54">
        <v>7.2813491982591155E-2</v>
      </c>
      <c r="H94" s="54">
        <v>0.17517052127511665</v>
      </c>
      <c r="I94" s="55">
        <v>4.3247405649076906E-2</v>
      </c>
      <c r="J94" s="56">
        <v>0.31622734665870667</v>
      </c>
      <c r="K94" s="54">
        <v>4.8684823924899423E-2</v>
      </c>
      <c r="L94" s="54">
        <v>3.0519696628866701E-2</v>
      </c>
      <c r="M94" s="54">
        <v>1.2300090233273921E-2</v>
      </c>
      <c r="N94" s="54">
        <v>2.1454996879919731E-2</v>
      </c>
      <c r="O94" s="54">
        <v>5.2114028925321743E-2</v>
      </c>
      <c r="P94" s="54">
        <v>0.11225892866557211</v>
      </c>
      <c r="Q94" s="54">
        <v>3.8896445121211126E-2</v>
      </c>
      <c r="R94" s="34">
        <v>0.16627532243728638</v>
      </c>
      <c r="S94" s="38">
        <v>3.7090163094281939E-2</v>
      </c>
      <c r="T94" s="38">
        <v>1.8498095491976802E-2</v>
      </c>
      <c r="U94" s="38">
        <v>5.23203685102236E-3</v>
      </c>
      <c r="V94" s="38">
        <v>1.3015711141575128E-2</v>
      </c>
      <c r="W94" s="38">
        <v>2.2470647483383628E-2</v>
      </c>
      <c r="X94" s="38">
        <v>4.4907029489600063E-2</v>
      </c>
      <c r="Y94" s="39">
        <v>2.5057183045137602E-2</v>
      </c>
      <c r="Z94" s="29"/>
      <c r="AA94" s="30">
        <v>9.7886599600315094E-2</v>
      </c>
      <c r="AB94" s="30">
        <v>1.4237458789650038E-2</v>
      </c>
      <c r="AC94" s="30">
        <v>9.3458437875017421E-3</v>
      </c>
      <c r="AD94" s="30">
        <v>3.9486855768478477E-3</v>
      </c>
      <c r="AE94" s="30">
        <v>8.5141679755453004E-3</v>
      </c>
      <c r="AF94" s="30">
        <v>1.5664793183998622E-2</v>
      </c>
      <c r="AG94" s="30">
        <v>3.0312346750709047E-2</v>
      </c>
      <c r="AH94" s="30">
        <v>1.585849494194062E-2</v>
      </c>
      <c r="AJ94" s="31">
        <v>0.86316114664077759</v>
      </c>
      <c r="AK94" s="29">
        <f t="shared" si="1"/>
        <v>0.50637571617081956</v>
      </c>
    </row>
    <row r="95" spans="1:37">
      <c r="A95" s="53">
        <v>1998</v>
      </c>
      <c r="B95" s="32">
        <v>0.42631891369819641</v>
      </c>
      <c r="C95" s="54">
        <v>4.7690719811327553E-2</v>
      </c>
      <c r="D95" s="54">
        <v>3.5799057898796761E-2</v>
      </c>
      <c r="E95" s="54">
        <v>1.7017470441394341E-2</v>
      </c>
      <c r="F95" s="54">
        <v>2.5344608775691307E-2</v>
      </c>
      <c r="G95" s="54">
        <v>7.4242499896730568E-2</v>
      </c>
      <c r="H95" s="54">
        <v>0.18066481598771381</v>
      </c>
      <c r="I95" s="55">
        <v>4.5563406017270346E-2</v>
      </c>
      <c r="J95" s="56">
        <v>0.32046565413475037</v>
      </c>
      <c r="K95" s="54">
        <v>4.3587837196428871E-2</v>
      </c>
      <c r="L95" s="54">
        <v>3.0043398746014457E-2</v>
      </c>
      <c r="M95" s="54">
        <v>1.2190294485587302E-2</v>
      </c>
      <c r="N95" s="54">
        <v>2.2075745323984628E-2</v>
      </c>
      <c r="O95" s="54">
        <v>5.4678785017519799E-2</v>
      </c>
      <c r="P95" s="54">
        <v>0.11703452837200504</v>
      </c>
      <c r="Q95" s="54">
        <v>4.0857091932709616E-2</v>
      </c>
      <c r="R95" s="34">
        <v>0.16923791170120239</v>
      </c>
      <c r="S95" s="38">
        <v>3.3657881099723411E-2</v>
      </c>
      <c r="T95" s="38">
        <v>1.8454818241481648E-2</v>
      </c>
      <c r="U95" s="38">
        <v>4.9866036566829806E-3</v>
      </c>
      <c r="V95" s="38">
        <v>1.3374302023359562E-2</v>
      </c>
      <c r="W95" s="38">
        <v>2.448325154175205E-2</v>
      </c>
      <c r="X95" s="38">
        <v>4.800483853502889E-2</v>
      </c>
      <c r="Y95" s="39">
        <v>2.6277966225142502E-2</v>
      </c>
      <c r="Z95" s="29"/>
      <c r="AA95" s="30">
        <v>0.10016490519046783</v>
      </c>
      <c r="AB95" s="30">
        <v>1.2314885747836443E-2</v>
      </c>
      <c r="AC95" s="30">
        <v>9.0975255790546519E-3</v>
      </c>
      <c r="AD95" s="30">
        <v>3.6921715670056284E-3</v>
      </c>
      <c r="AE95" s="30">
        <v>8.8215718138109633E-3</v>
      </c>
      <c r="AF95" s="30">
        <v>1.8657209210162125E-2</v>
      </c>
      <c r="AG95" s="30">
        <v>3.0731393765118482E-2</v>
      </c>
      <c r="AH95" s="30">
        <v>1.6854106188667041E-2</v>
      </c>
      <c r="AJ95" s="31">
        <v>0.8647925853729248</v>
      </c>
      <c r="AK95" s="29">
        <f t="shared" si="1"/>
        <v>0.49978353996556618</v>
      </c>
    </row>
    <row r="96" spans="1:37">
      <c r="A96" s="65">
        <v>1999</v>
      </c>
      <c r="B96" s="42">
        <v>0.43348097801208496</v>
      </c>
      <c r="C96" s="70">
        <v>4.7913521124794987E-2</v>
      </c>
      <c r="D96" s="70">
        <v>3.390450860508288E-2</v>
      </c>
      <c r="E96" s="70">
        <v>1.639583687008794E-2</v>
      </c>
      <c r="F96" s="70">
        <v>2.5547952061377787E-2</v>
      </c>
      <c r="G96" s="70">
        <v>7.5448249464105846E-2</v>
      </c>
      <c r="H96" s="70">
        <v>0.18755418746066357</v>
      </c>
      <c r="I96" s="68">
        <v>4.6716709959841819E-2</v>
      </c>
      <c r="J96" s="69">
        <v>0.32798528671264648</v>
      </c>
      <c r="K96" s="70">
        <v>4.395882960343412E-2</v>
      </c>
      <c r="L96" s="70">
        <v>2.8809988068131419E-2</v>
      </c>
      <c r="M96" s="70">
        <v>1.1479118647221299E-2</v>
      </c>
      <c r="N96" s="70">
        <v>2.2231542774309932E-2</v>
      </c>
      <c r="O96" s="70">
        <v>5.6467920437136304E-2</v>
      </c>
      <c r="P96" s="70">
        <v>0.12320308848768846</v>
      </c>
      <c r="Q96" s="70">
        <v>4.1843656248822046E-2</v>
      </c>
      <c r="R96" s="46">
        <v>0.17707523703575134</v>
      </c>
      <c r="S96" s="71">
        <v>3.3453152463344675E-2</v>
      </c>
      <c r="T96" s="71">
        <v>1.8137787701255501E-2</v>
      </c>
      <c r="U96" s="71">
        <v>4.6701596043482643E-3</v>
      </c>
      <c r="V96" s="71">
        <v>1.3601843603615037E-2</v>
      </c>
      <c r="W96" s="71">
        <v>2.7192545208987146E-2</v>
      </c>
      <c r="X96" s="71">
        <v>5.283039342888704E-2</v>
      </c>
      <c r="Y96" s="72">
        <v>2.7189365117293147E-2</v>
      </c>
      <c r="Z96" s="29"/>
      <c r="AA96" s="30">
        <v>0.10274699330329895</v>
      </c>
      <c r="AB96" s="30">
        <v>1.2605492134669521E-2</v>
      </c>
      <c r="AC96" s="30">
        <v>9.0172844036474666E-3</v>
      </c>
      <c r="AD96" s="30">
        <v>3.5900794703369173E-3</v>
      </c>
      <c r="AE96" s="30">
        <v>8.6719202420288133E-3</v>
      </c>
      <c r="AF96" s="30">
        <v>1.9700836872202161E-2</v>
      </c>
      <c r="AG96" s="30">
        <v>3.2375653146143782E-2</v>
      </c>
      <c r="AH96" s="30">
        <v>1.678343916952859E-2</v>
      </c>
      <c r="AJ96" s="31">
        <v>0.87343811988830566</v>
      </c>
      <c r="AK96" s="29">
        <f t="shared" si="1"/>
        <v>0.49726261106002345</v>
      </c>
    </row>
    <row r="97" spans="1:37">
      <c r="A97" s="53">
        <v>2000</v>
      </c>
      <c r="B97" s="32">
        <v>0.43883246183395386</v>
      </c>
      <c r="C97" s="54">
        <v>4.2240464498093933E-2</v>
      </c>
      <c r="D97" s="54">
        <v>3.5784169443470105E-2</v>
      </c>
      <c r="E97" s="54">
        <v>1.5394678778203797E-2</v>
      </c>
      <c r="F97" s="54">
        <v>2.6098608752418196E-2</v>
      </c>
      <c r="G97" s="54">
        <v>7.4567282932825663E-2</v>
      </c>
      <c r="H97" s="54">
        <v>0.19672009837593621</v>
      </c>
      <c r="I97" s="55">
        <v>4.8027607407736705E-2</v>
      </c>
      <c r="J97" s="56">
        <v>0.33355957269668579</v>
      </c>
      <c r="K97" s="54">
        <v>3.8904170866114689E-2</v>
      </c>
      <c r="L97" s="54">
        <v>3.0812911123620522E-2</v>
      </c>
      <c r="M97" s="54">
        <v>1.079490028923006E-2</v>
      </c>
      <c r="N97" s="54">
        <v>2.2872759441016244E-2</v>
      </c>
      <c r="O97" s="54">
        <v>5.5764111332440927E-2</v>
      </c>
      <c r="P97" s="54">
        <v>0.13106837220757464</v>
      </c>
      <c r="Q97" s="54">
        <v>4.3342487943421333E-2</v>
      </c>
      <c r="R97" s="34">
        <v>0.18267017602920532</v>
      </c>
      <c r="S97" s="38">
        <v>3.0338925954307056E-2</v>
      </c>
      <c r="T97" s="38">
        <v>1.951704967819266E-2</v>
      </c>
      <c r="U97" s="38">
        <v>4.2918428470826112E-3</v>
      </c>
      <c r="V97" s="38">
        <v>1.4325889144797318E-2</v>
      </c>
      <c r="W97" s="38">
        <v>2.6408907186504134E-2</v>
      </c>
      <c r="X97" s="38">
        <v>5.8996425566382397E-2</v>
      </c>
      <c r="Y97" s="39">
        <v>2.8790868362543735E-2</v>
      </c>
      <c r="Z97" s="29"/>
      <c r="AA97" s="30">
        <v>0.1038774847984314</v>
      </c>
      <c r="AB97" s="30">
        <v>1.1021806607668876E-2</v>
      </c>
      <c r="AC97" s="30">
        <v>9.4397109050078955E-3</v>
      </c>
      <c r="AD97" s="30">
        <v>3.3920159653045732E-3</v>
      </c>
      <c r="AE97" s="30">
        <v>9.0557579216559297E-3</v>
      </c>
      <c r="AF97" s="30">
        <v>1.9413665949170805E-2</v>
      </c>
      <c r="AG97" s="30">
        <v>3.3955704995170116E-2</v>
      </c>
      <c r="AH97" s="30">
        <v>1.7599117901332298E-2</v>
      </c>
      <c r="AJ97" s="31">
        <v>0.86831539869308472</v>
      </c>
      <c r="AK97" s="29">
        <f t="shared" si="1"/>
        <v>0.47908819302811406</v>
      </c>
    </row>
    <row r="98" spans="1:37">
      <c r="A98" s="53">
        <v>2001</v>
      </c>
      <c r="B98" s="32">
        <v>0.42800447344779968</v>
      </c>
      <c r="C98" s="54">
        <v>4.0945089691120491E-2</v>
      </c>
      <c r="D98" s="54">
        <v>3.3806524109342893E-2</v>
      </c>
      <c r="E98" s="54">
        <v>1.620146145879409E-2</v>
      </c>
      <c r="F98" s="54">
        <v>2.7319543489484007E-2</v>
      </c>
      <c r="G98" s="54">
        <v>6.8261426422316626E-2</v>
      </c>
      <c r="H98" s="54">
        <v>0.19030002022759818</v>
      </c>
      <c r="I98" s="55">
        <v>5.1170405064573592E-2</v>
      </c>
      <c r="J98" s="56">
        <v>0.32185730338096619</v>
      </c>
      <c r="K98" s="54">
        <v>3.8107465812682532E-2</v>
      </c>
      <c r="L98" s="54">
        <v>2.9123642400928365E-2</v>
      </c>
      <c r="M98" s="54">
        <v>1.1514179192983275E-2</v>
      </c>
      <c r="N98" s="54">
        <v>2.4146482016458651E-2</v>
      </c>
      <c r="O98" s="54">
        <v>4.9703819408424457E-2</v>
      </c>
      <c r="P98" s="54">
        <v>0.12270734899360156</v>
      </c>
      <c r="Q98" s="54">
        <v>4.6554365925745723E-2</v>
      </c>
      <c r="R98" s="34">
        <v>0.17269401252269745</v>
      </c>
      <c r="S98" s="38">
        <v>3.0001129513235195E-2</v>
      </c>
      <c r="T98" s="38">
        <v>1.8579114233093115E-2</v>
      </c>
      <c r="U98" s="38">
        <v>4.7904200566870206E-3</v>
      </c>
      <c r="V98" s="38">
        <v>1.543818507681838E-2</v>
      </c>
      <c r="W98" s="38">
        <v>2.2022121339945008E-2</v>
      </c>
      <c r="X98" s="38">
        <v>5.0335666149207293E-2</v>
      </c>
      <c r="Y98" s="39">
        <v>3.1527374693493683E-2</v>
      </c>
      <c r="Z98" s="29"/>
      <c r="AA98" s="30">
        <v>9.9996574223041534E-2</v>
      </c>
      <c r="AB98" s="30">
        <v>1.0325047561798868E-2</v>
      </c>
      <c r="AC98" s="30">
        <v>8.7455620907544128E-3</v>
      </c>
      <c r="AD98" s="30">
        <v>3.4942363797192001E-3</v>
      </c>
      <c r="AE98" s="30">
        <v>9.6330330861563417E-3</v>
      </c>
      <c r="AF98" s="30">
        <v>1.638431358550874E-2</v>
      </c>
      <c r="AG98" s="30">
        <v>3.2259177175775838E-2</v>
      </c>
      <c r="AH98" s="30">
        <v>1.9155204886222195E-2</v>
      </c>
      <c r="AJ98" s="31">
        <v>0.84554684162139893</v>
      </c>
      <c r="AK98" s="29">
        <f t="shared" si="1"/>
        <v>0.46053161401382248</v>
      </c>
    </row>
    <row r="99" spans="1:37">
      <c r="A99" s="53">
        <v>2002</v>
      </c>
      <c r="B99" s="32">
        <v>0.42722901701927185</v>
      </c>
      <c r="C99" s="54">
        <v>4.9412042213465977E-2</v>
      </c>
      <c r="D99" s="54">
        <v>3.2980157992921144E-2</v>
      </c>
      <c r="E99" s="54">
        <v>1.7400612566149706E-2</v>
      </c>
      <c r="F99" s="54">
        <v>2.704049922138765E-2</v>
      </c>
      <c r="G99" s="54">
        <v>6.9706963919374088E-2</v>
      </c>
      <c r="H99" s="54">
        <v>0.18135607466797446</v>
      </c>
      <c r="I99" s="55">
        <v>4.9332379022973848E-2</v>
      </c>
      <c r="J99" s="56">
        <v>0.32066333293914795</v>
      </c>
      <c r="K99" s="54">
        <v>4.604617903101834E-2</v>
      </c>
      <c r="L99" s="54">
        <v>2.8389173992358352E-2</v>
      </c>
      <c r="M99" s="54">
        <v>1.2424555561449582E-2</v>
      </c>
      <c r="N99" s="54">
        <v>2.3965827510032928E-2</v>
      </c>
      <c r="O99" s="54">
        <v>5.0218578772987223E-2</v>
      </c>
      <c r="P99" s="54">
        <v>0.1145322525478067</v>
      </c>
      <c r="Q99" s="54">
        <v>4.5086475932243721E-2</v>
      </c>
      <c r="R99" s="34">
        <v>0.17056876420974731</v>
      </c>
      <c r="S99" s="38">
        <v>3.6125418922429861E-2</v>
      </c>
      <c r="T99" s="38">
        <v>1.8492055264108062E-2</v>
      </c>
      <c r="U99" s="38">
        <v>5.19470437509562E-3</v>
      </c>
      <c r="V99" s="38">
        <v>1.5224200308552972E-2</v>
      </c>
      <c r="W99" s="38">
        <v>2.1518800757784777E-2</v>
      </c>
      <c r="X99" s="38">
        <v>4.3510721408375405E-2</v>
      </c>
      <c r="Y99" s="39">
        <v>3.0502938691991797E-2</v>
      </c>
      <c r="Z99" s="29"/>
      <c r="AA99" s="30">
        <v>9.9870413541793823E-2</v>
      </c>
      <c r="AB99" s="30">
        <v>1.3022508127707621E-2</v>
      </c>
      <c r="AC99" s="30">
        <v>8.9547926404469347E-3</v>
      </c>
      <c r="AD99" s="30">
        <v>3.7278986056753661E-3</v>
      </c>
      <c r="AE99" s="30">
        <v>9.6199642282906415E-3</v>
      </c>
      <c r="AF99" s="30">
        <v>1.6472265576455175E-2</v>
      </c>
      <c r="AG99" s="30">
        <v>2.9454839175063051E-2</v>
      </c>
      <c r="AH99" s="30">
        <v>1.861818681723286E-2</v>
      </c>
      <c r="AJ99" s="31">
        <v>0.83760112524032593</v>
      </c>
      <c r="AK99" s="29">
        <f t="shared" si="1"/>
        <v>0.49186090296562318</v>
      </c>
    </row>
    <row r="100" spans="1:37">
      <c r="A100" s="53">
        <v>2003</v>
      </c>
      <c r="B100" s="32">
        <v>0.42866823077201843</v>
      </c>
      <c r="C100" s="54">
        <v>5.1899165052240515E-2</v>
      </c>
      <c r="D100" s="54">
        <v>3.3475157181909812E-2</v>
      </c>
      <c r="E100" s="54">
        <v>1.7961516435232867E-2</v>
      </c>
      <c r="F100" s="54">
        <v>2.7013723088275859E-2</v>
      </c>
      <c r="G100" s="54">
        <v>6.9434874512833478E-2</v>
      </c>
      <c r="H100" s="54">
        <v>0.18064878529660003</v>
      </c>
      <c r="I100" s="55">
        <v>4.8236605553127525E-2</v>
      </c>
      <c r="J100" s="56">
        <v>0.32146430015563965</v>
      </c>
      <c r="K100" s="54">
        <v>4.8573042072643118E-2</v>
      </c>
      <c r="L100" s="54">
        <v>2.9052713221979672E-2</v>
      </c>
      <c r="M100" s="54">
        <v>1.2736044204775544E-2</v>
      </c>
      <c r="N100" s="54">
        <v>2.395546288132655E-2</v>
      </c>
      <c r="O100" s="54">
        <v>4.9375632518174783E-2</v>
      </c>
      <c r="P100" s="54">
        <v>0.11362272838036383</v>
      </c>
      <c r="Q100" s="54">
        <v>4.4149877956254954E-2</v>
      </c>
      <c r="R100" s="34">
        <v>0.17203257977962494</v>
      </c>
      <c r="S100" s="38">
        <v>3.8129527105358621E-2</v>
      </c>
      <c r="T100" s="38">
        <v>1.9350851597432391E-2</v>
      </c>
      <c r="U100" s="38">
        <v>5.2433905069391327E-3</v>
      </c>
      <c r="V100" s="38">
        <v>1.5338916321735632E-2</v>
      </c>
      <c r="W100" s="38">
        <v>2.0661363075824585E-2</v>
      </c>
      <c r="X100" s="38">
        <v>4.3016081488605432E-2</v>
      </c>
      <c r="Y100" s="39">
        <v>3.0293107045852599E-2</v>
      </c>
      <c r="Z100" s="29"/>
      <c r="AA100" s="30">
        <v>9.9687069654464722E-2</v>
      </c>
      <c r="AB100" s="30">
        <v>1.3619748404007228E-2</v>
      </c>
      <c r="AC100" s="30">
        <v>9.1811755811384774E-3</v>
      </c>
      <c r="AD100" s="30">
        <v>3.8712624772577822E-3</v>
      </c>
      <c r="AE100" s="30">
        <v>9.5478189513246749E-3</v>
      </c>
      <c r="AF100" s="30">
        <v>1.6041051776061917E-2</v>
      </c>
      <c r="AG100" s="30">
        <v>2.9318561255998549E-2</v>
      </c>
      <c r="AH100" s="30">
        <v>1.8108887446547182E-2</v>
      </c>
      <c r="AJ100" s="31">
        <v>0.8252529501914978</v>
      </c>
      <c r="AK100" s="29">
        <f t="shared" si="1"/>
        <v>0.49613185428690887</v>
      </c>
    </row>
    <row r="101" spans="1:37">
      <c r="A101" s="53">
        <v>2004</v>
      </c>
      <c r="B101" s="32">
        <v>0.43902447819709778</v>
      </c>
      <c r="C101" s="54">
        <v>5.7714736028786261E-2</v>
      </c>
      <c r="D101" s="54">
        <v>3.446543374595782E-2</v>
      </c>
      <c r="E101" s="54">
        <v>1.7639254202595912E-2</v>
      </c>
      <c r="F101" s="54">
        <v>2.7479010474580751E-2</v>
      </c>
      <c r="G101" s="54">
        <v>7.1348038218277898E-2</v>
      </c>
      <c r="H101" s="54">
        <v>0.18179687509459327</v>
      </c>
      <c r="I101" s="55">
        <v>4.857958251249072E-2</v>
      </c>
      <c r="J101" s="56">
        <v>0.33309614658355713</v>
      </c>
      <c r="K101" s="54">
        <v>5.4020078832485212E-2</v>
      </c>
      <c r="L101" s="54">
        <v>3.011812871457735E-2</v>
      </c>
      <c r="M101" s="54">
        <v>1.243692386374212E-2</v>
      </c>
      <c r="N101" s="54">
        <v>2.4283708568808605E-2</v>
      </c>
      <c r="O101" s="54">
        <v>5.1707464712781488E-2</v>
      </c>
      <c r="P101" s="54">
        <v>0.11616379449221485</v>
      </c>
      <c r="Q101" s="54">
        <v>4.4366117926126297E-2</v>
      </c>
      <c r="R101" s="34">
        <v>0.18320697546005249</v>
      </c>
      <c r="S101" s="38">
        <v>4.2513220968935686E-2</v>
      </c>
      <c r="T101" s="38">
        <v>2.026193628382237E-2</v>
      </c>
      <c r="U101" s="38">
        <v>5.1718034088020877E-3</v>
      </c>
      <c r="V101" s="38">
        <v>1.5714029597007437E-2</v>
      </c>
      <c r="W101" s="38">
        <v>2.2393767415829539E-2</v>
      </c>
      <c r="X101" s="38">
        <v>4.6387950297889814E-2</v>
      </c>
      <c r="Y101" s="39">
        <v>3.0764834074360137E-2</v>
      </c>
      <c r="Z101" s="29"/>
      <c r="AA101" s="30">
        <v>0.10341775417327881</v>
      </c>
      <c r="AB101" s="30">
        <v>1.5006889074603035E-2</v>
      </c>
      <c r="AC101" s="30">
        <v>9.1158387545703067E-3</v>
      </c>
      <c r="AD101" s="30">
        <v>3.84168135264193E-3</v>
      </c>
      <c r="AE101" s="30">
        <v>9.5844423312244718E-3</v>
      </c>
      <c r="AF101" s="30">
        <v>1.7461523718140998E-2</v>
      </c>
      <c r="AG101" s="30">
        <v>3.0435340877851724E-2</v>
      </c>
      <c r="AH101" s="30">
        <v>1.7972536148429179E-2</v>
      </c>
      <c r="AJ101" s="31">
        <v>0.84024137258529663</v>
      </c>
      <c r="AK101" s="29">
        <f t="shared" si="1"/>
        <v>0.50494952812361593</v>
      </c>
    </row>
    <row r="102" spans="1:37">
      <c r="A102" s="53">
        <v>2005</v>
      </c>
      <c r="B102" s="32">
        <v>0.45063880085945129</v>
      </c>
      <c r="C102" s="54">
        <v>5.8106696422509922E-2</v>
      </c>
      <c r="D102" s="54">
        <v>4.1935920556206131E-2</v>
      </c>
      <c r="E102" s="54">
        <v>1.6272709385823727E-2</v>
      </c>
      <c r="F102" s="54">
        <v>2.8613831568882277E-2</v>
      </c>
      <c r="G102" s="54">
        <v>7.4932783589457611E-2</v>
      </c>
      <c r="H102" s="54">
        <v>0.18174829864269632</v>
      </c>
      <c r="I102" s="55">
        <v>4.9025686784848761E-2</v>
      </c>
      <c r="J102" s="56">
        <v>0.34514600038528442</v>
      </c>
      <c r="K102" s="54">
        <v>5.4161306799596833E-2</v>
      </c>
      <c r="L102" s="54">
        <v>3.7027114410774699E-2</v>
      </c>
      <c r="M102" s="54">
        <v>1.1449318556176851E-2</v>
      </c>
      <c r="N102" s="54">
        <v>2.5521534342728698E-2</v>
      </c>
      <c r="O102" s="54">
        <v>5.4244481927100616E-2</v>
      </c>
      <c r="P102" s="54">
        <v>0.11753035449151535</v>
      </c>
      <c r="Q102" s="54">
        <v>4.5213287083131638E-2</v>
      </c>
      <c r="R102" s="34">
        <v>0.19373923540115356</v>
      </c>
      <c r="S102" s="38">
        <v>4.2743437890088186E-2</v>
      </c>
      <c r="T102" s="38">
        <v>2.548072897463893E-2</v>
      </c>
      <c r="U102" s="38">
        <v>4.7278632090023741E-3</v>
      </c>
      <c r="V102" s="38">
        <v>1.692327845282271E-2</v>
      </c>
      <c r="W102" s="38">
        <v>2.3390163922164885E-2</v>
      </c>
      <c r="X102" s="38">
        <v>4.8388487339618882E-2</v>
      </c>
      <c r="Y102" s="39">
        <v>3.2087814503665504E-2</v>
      </c>
      <c r="Z102" s="29"/>
      <c r="AA102" s="30">
        <v>0.10594703257083893</v>
      </c>
      <c r="AB102" s="30">
        <v>1.5179438675589057E-2</v>
      </c>
      <c r="AC102" s="30">
        <v>1.0836444356351175E-2</v>
      </c>
      <c r="AD102" s="30">
        <v>3.5911507433088203E-3</v>
      </c>
      <c r="AE102" s="30">
        <v>9.8982608601645289E-3</v>
      </c>
      <c r="AF102" s="30">
        <v>1.7241467670720066E-2</v>
      </c>
      <c r="AG102" s="30">
        <v>3.1287683434859326E-2</v>
      </c>
      <c r="AH102" s="30">
        <v>1.7914952778846492E-2</v>
      </c>
      <c r="AJ102" s="31">
        <v>0.84798449277877808</v>
      </c>
      <c r="AK102" s="29">
        <f t="shared" si="1"/>
        <v>0.51087595885935677</v>
      </c>
    </row>
    <row r="103" spans="1:37">
      <c r="A103" s="53">
        <v>2006</v>
      </c>
      <c r="B103" s="32">
        <v>0.46028667688369751</v>
      </c>
      <c r="C103" s="54">
        <v>6.0456635954960203E-2</v>
      </c>
      <c r="D103" s="54">
        <v>4.4399066894100288E-2</v>
      </c>
      <c r="E103" s="54">
        <v>1.4993822421856861E-2</v>
      </c>
      <c r="F103" s="54">
        <v>2.9567385329379997E-2</v>
      </c>
      <c r="G103" s="54">
        <v>7.9057695105674522E-2</v>
      </c>
      <c r="H103" s="54">
        <v>0.18171112191124833</v>
      </c>
      <c r="I103" s="55">
        <v>5.0101888258025765E-2</v>
      </c>
      <c r="J103" s="56">
        <v>0.35474231839179993</v>
      </c>
      <c r="K103" s="54">
        <v>5.637414462547212E-2</v>
      </c>
      <c r="L103" s="54">
        <v>3.9034243399190031E-2</v>
      </c>
      <c r="M103" s="54">
        <v>1.0513132521794677E-2</v>
      </c>
      <c r="N103" s="54">
        <v>2.642817649118907E-2</v>
      </c>
      <c r="O103" s="54">
        <v>5.8256531190304599E-2</v>
      </c>
      <c r="P103" s="54">
        <v>0.11783847719630205</v>
      </c>
      <c r="Q103" s="54">
        <v>4.6296392855972278E-2</v>
      </c>
      <c r="R103" s="34">
        <v>0.20098753273487091</v>
      </c>
      <c r="S103" s="38">
        <v>4.4991162516387379E-2</v>
      </c>
      <c r="T103" s="38">
        <v>2.652498495501418E-2</v>
      </c>
      <c r="U103" s="38">
        <v>4.3503539121259507E-3</v>
      </c>
      <c r="V103" s="38">
        <v>1.7779636293694164E-2</v>
      </c>
      <c r="W103" s="38">
        <v>2.5321621318451649E-2</v>
      </c>
      <c r="X103" s="38">
        <v>4.8670363219157492E-2</v>
      </c>
      <c r="Y103" s="39">
        <v>3.3349113943431007E-2</v>
      </c>
      <c r="Z103" s="29"/>
      <c r="AA103" s="30">
        <v>0.10989227890968323</v>
      </c>
      <c r="AB103" s="30">
        <v>1.5973086912417282E-2</v>
      </c>
      <c r="AC103" s="30">
        <v>1.1304024717853883E-2</v>
      </c>
      <c r="AD103" s="30">
        <v>3.3316433419801738E-3</v>
      </c>
      <c r="AE103" s="30">
        <v>1.0103151567745827E-2</v>
      </c>
      <c r="AF103" s="30">
        <v>1.9378971025826804E-2</v>
      </c>
      <c r="AG103" s="30">
        <v>3.1797540578779884E-2</v>
      </c>
      <c r="AH103" s="30">
        <v>1.8004333030456919E-2</v>
      </c>
      <c r="AJ103" s="31">
        <v>0.85422021150588989</v>
      </c>
      <c r="AK103" s="29">
        <f t="shared" si="1"/>
        <v>0.52110863325994261</v>
      </c>
    </row>
    <row r="104" spans="1:37">
      <c r="A104" s="53">
        <v>2007</v>
      </c>
      <c r="B104" s="32">
        <v>0.45792260766029358</v>
      </c>
      <c r="C104" s="54">
        <v>5.4917378966053226E-2</v>
      </c>
      <c r="D104" s="54">
        <v>4.6084449987364842E-2</v>
      </c>
      <c r="E104" s="54">
        <v>1.4438952866034032E-2</v>
      </c>
      <c r="F104" s="54">
        <v>2.7438987919694964E-2</v>
      </c>
      <c r="G104" s="54">
        <v>7.941748862640613E-2</v>
      </c>
      <c r="H104" s="54">
        <v>0.18973371176428327</v>
      </c>
      <c r="I104" s="55">
        <v>4.5891071920113352E-2</v>
      </c>
      <c r="J104" s="56">
        <v>0.35205593705177307</v>
      </c>
      <c r="K104" s="54">
        <v>5.1277619068290869E-2</v>
      </c>
      <c r="L104" s="54">
        <v>4.0426780133150535E-2</v>
      </c>
      <c r="M104" s="54">
        <v>1.0288100146638139E-2</v>
      </c>
      <c r="N104" s="54">
        <v>2.4633135937444081E-2</v>
      </c>
      <c r="O104" s="54">
        <v>5.8184667702835924E-2</v>
      </c>
      <c r="P104" s="54">
        <v>0.12464015374097151</v>
      </c>
      <c r="Q104" s="54">
        <v>4.2604871222456688E-2</v>
      </c>
      <c r="R104" s="34">
        <v>0.19863876700401306</v>
      </c>
      <c r="S104" s="38">
        <v>4.1137837639307159E-2</v>
      </c>
      <c r="T104" s="38">
        <v>2.8073735126017782E-2</v>
      </c>
      <c r="U104" s="38">
        <v>4.1711676558225819E-3</v>
      </c>
      <c r="V104" s="38">
        <v>1.6432033871921856E-2</v>
      </c>
      <c r="W104" s="38">
        <v>2.4934999264805691E-2</v>
      </c>
      <c r="X104" s="38">
        <v>5.3350653169042604E-2</v>
      </c>
      <c r="Y104" s="39">
        <v>3.0527912679895831E-2</v>
      </c>
      <c r="Z104" s="29"/>
      <c r="AA104" s="30">
        <v>0.10806616395711899</v>
      </c>
      <c r="AB104" s="30">
        <v>1.4162750900427928E-2</v>
      </c>
      <c r="AC104" s="30">
        <v>1.1742662813799012E-2</v>
      </c>
      <c r="AD104" s="30">
        <v>3.256566525781547E-3</v>
      </c>
      <c r="AE104" s="30">
        <v>9.3264121136465879E-3</v>
      </c>
      <c r="AF104" s="30">
        <v>1.9397227208726539E-2</v>
      </c>
      <c r="AG104" s="30">
        <v>3.3816490874757452E-2</v>
      </c>
      <c r="AH104" s="30">
        <v>1.6354618766203165E-2</v>
      </c>
      <c r="AJ104" s="31">
        <v>0.84338146448135376</v>
      </c>
      <c r="AK104" s="29">
        <f t="shared" si="1"/>
        <v>0.50753771796315594</v>
      </c>
    </row>
    <row r="105" spans="1:37">
      <c r="A105" s="53">
        <v>2008</v>
      </c>
      <c r="B105" s="32">
        <v>0.45308813452720642</v>
      </c>
      <c r="C105" s="54">
        <v>5.140071536229715E-2</v>
      </c>
      <c r="D105" s="54">
        <v>4.449097935473529E-2</v>
      </c>
      <c r="E105" s="54">
        <v>1.6657632441763045E-2</v>
      </c>
      <c r="F105" s="54">
        <v>2.6827118703260735E-2</v>
      </c>
      <c r="G105" s="54">
        <v>7.5888605945606286E-2</v>
      </c>
      <c r="H105" s="54">
        <v>0.19200750393872457</v>
      </c>
      <c r="I105" s="55">
        <v>4.5813840550921442E-2</v>
      </c>
      <c r="J105" s="56">
        <v>0.34680977463722229</v>
      </c>
      <c r="K105" s="54">
        <v>4.8493260750048804E-2</v>
      </c>
      <c r="L105" s="54">
        <v>3.918182917054748E-2</v>
      </c>
      <c r="M105" s="54">
        <v>1.1822382209683296E-2</v>
      </c>
      <c r="N105" s="54">
        <v>2.4398595322736621E-2</v>
      </c>
      <c r="O105" s="54">
        <v>5.5121834653215379E-2</v>
      </c>
      <c r="P105" s="54">
        <v>0.12464025435284876</v>
      </c>
      <c r="Q105" s="54">
        <v>4.3147965799985158E-2</v>
      </c>
      <c r="R105" s="34">
        <v>0.19521696865558624</v>
      </c>
      <c r="S105" s="38">
        <v>3.9895525451330086E-2</v>
      </c>
      <c r="T105" s="38">
        <v>2.7281496927929666E-2</v>
      </c>
      <c r="U105" s="38">
        <v>4.8166641806550829E-3</v>
      </c>
      <c r="V105" s="38">
        <v>1.6796018948398654E-2</v>
      </c>
      <c r="W105" s="38">
        <v>2.3962036652983833E-2</v>
      </c>
      <c r="X105" s="38">
        <v>5.0527972877170882E-2</v>
      </c>
      <c r="Y105" s="39">
        <v>3.1944976985315905E-2</v>
      </c>
      <c r="Z105" s="29"/>
      <c r="AA105" s="30">
        <v>0.10583240538835526</v>
      </c>
      <c r="AB105" s="30">
        <v>1.2953566758110987E-2</v>
      </c>
      <c r="AC105" s="30">
        <v>1.1884709433955237E-2</v>
      </c>
      <c r="AD105" s="30">
        <v>3.6482303183444946E-3</v>
      </c>
      <c r="AE105" s="30">
        <v>9.1780501965477625E-3</v>
      </c>
      <c r="AF105" s="30">
        <v>1.8511808799590263E-2</v>
      </c>
      <c r="AG105" s="30">
        <v>3.3183212080519803E-2</v>
      </c>
      <c r="AH105" s="30">
        <v>1.6479691006831589E-2</v>
      </c>
      <c r="AJ105" s="31">
        <v>0.82321274280548096</v>
      </c>
      <c r="AK105" s="29">
        <f t="shared" si="1"/>
        <v>0.49988199180608267</v>
      </c>
    </row>
    <row r="106" spans="1:37">
      <c r="A106" s="65">
        <v>2009</v>
      </c>
      <c r="B106" s="42">
        <v>0.44338765740394592</v>
      </c>
      <c r="C106" s="71">
        <v>5.9756014902100085E-2</v>
      </c>
      <c r="D106" s="71">
        <v>4.1593275637258793E-2</v>
      </c>
      <c r="E106" s="71">
        <v>2.0896348510301671E-2</v>
      </c>
      <c r="F106" s="71">
        <v>2.4007796137088293E-2</v>
      </c>
      <c r="G106" s="71">
        <v>7.1668520789944151E-2</v>
      </c>
      <c r="H106" s="71">
        <v>0.18478537739654305</v>
      </c>
      <c r="I106" s="72">
        <v>4.0682316786856652E-2</v>
      </c>
      <c r="J106" s="69">
        <v>0.33533450961112976</v>
      </c>
      <c r="K106" s="71">
        <v>5.6100121519142759E-2</v>
      </c>
      <c r="L106" s="71">
        <v>3.6573867135209617E-2</v>
      </c>
      <c r="M106" s="71">
        <v>1.478846795840125E-2</v>
      </c>
      <c r="N106" s="71">
        <v>2.1777929205465403E-2</v>
      </c>
      <c r="O106" s="71">
        <v>5.0503142926436935E-2</v>
      </c>
      <c r="P106" s="71">
        <v>0.11741317765039895</v>
      </c>
      <c r="Q106" s="71">
        <v>3.8177853725618799E-2</v>
      </c>
      <c r="R106" s="46">
        <v>0.18539862334728241</v>
      </c>
      <c r="S106" s="71">
        <v>4.5678713090993563E-2</v>
      </c>
      <c r="T106" s="71">
        <v>2.5491921647541299E-2</v>
      </c>
      <c r="U106" s="71">
        <v>6.120517609217925E-3</v>
      </c>
      <c r="V106" s="71">
        <v>1.489369257146006E-2</v>
      </c>
      <c r="W106" s="71">
        <v>2.1165412339565072E-2</v>
      </c>
      <c r="X106" s="71">
        <v>4.3863571080051213E-2</v>
      </c>
      <c r="Y106" s="72">
        <v>2.8189896652891192E-2</v>
      </c>
      <c r="Z106" s="29"/>
      <c r="AA106" s="30">
        <v>9.9866099655628204E-2</v>
      </c>
      <c r="AB106" s="30">
        <v>1.4856275753838136E-2</v>
      </c>
      <c r="AC106" s="30">
        <v>1.114746185268747E-2</v>
      </c>
      <c r="AD106" s="30">
        <v>4.4630928658213123E-3</v>
      </c>
      <c r="AE106" s="30">
        <v>8.2901367572635835E-3</v>
      </c>
      <c r="AF106" s="30">
        <v>1.6029145232307595E-2</v>
      </c>
      <c r="AG106" s="30">
        <v>3.0250295153209011E-2</v>
      </c>
      <c r="AH106" s="30">
        <v>1.4832439846284613E-2</v>
      </c>
      <c r="AJ106" s="31">
        <v>0.81434309482574463</v>
      </c>
      <c r="AK106" s="29">
        <f t="shared" si="1"/>
        <v>0.51879658006228446</v>
      </c>
    </row>
    <row r="107" spans="1:37">
      <c r="A107" s="53">
        <v>2010</v>
      </c>
      <c r="B107" s="32">
        <v>0.45750424265861511</v>
      </c>
      <c r="C107" s="38">
        <v>6.9457128011768274E-2</v>
      </c>
      <c r="D107" s="38">
        <v>4.0083071505928297E-2</v>
      </c>
      <c r="E107" s="38">
        <v>2.1880257601788262E-2</v>
      </c>
      <c r="F107" s="38">
        <v>2.3925727961587141E-2</v>
      </c>
      <c r="G107" s="38">
        <v>7.8762792225835682E-2</v>
      </c>
      <c r="H107" s="38">
        <v>0.18301876346283666</v>
      </c>
      <c r="I107" s="39">
        <v>4.0371018621602334E-2</v>
      </c>
      <c r="J107" s="56">
        <v>0.34961342811584473</v>
      </c>
      <c r="K107" s="38">
        <v>6.567551706429138E-2</v>
      </c>
      <c r="L107" s="38">
        <v>3.5616151192958377E-2</v>
      </c>
      <c r="M107" s="38">
        <v>1.5284961500605813E-2</v>
      </c>
      <c r="N107" s="38">
        <v>2.1585894684222076E-2</v>
      </c>
      <c r="O107" s="38">
        <v>5.5884658255363866E-2</v>
      </c>
      <c r="P107" s="38">
        <v>0.11783031052913881</v>
      </c>
      <c r="Q107" s="38">
        <v>3.7736089555253705E-2</v>
      </c>
      <c r="R107" s="34">
        <v>0.19798023998737335</v>
      </c>
      <c r="S107" s="38">
        <v>5.4868293520955271E-2</v>
      </c>
      <c r="T107" s="38">
        <v>2.5196194920686081E-2</v>
      </c>
      <c r="U107" s="38">
        <v>6.1394982193980988E-3</v>
      </c>
      <c r="V107" s="38">
        <v>1.4742132397034324E-2</v>
      </c>
      <c r="W107" s="38">
        <v>2.3359640874598901E-2</v>
      </c>
      <c r="X107" s="38">
        <v>4.5762548614782531E-2</v>
      </c>
      <c r="Y107" s="39">
        <v>2.7915748355256644E-2</v>
      </c>
      <c r="Z107" s="29"/>
      <c r="AA107" s="30">
        <v>0.10318917781114578</v>
      </c>
      <c r="AB107" s="30">
        <v>1.5792828080137121E-2</v>
      </c>
      <c r="AC107" s="30">
        <v>1.0370416548258404E-2</v>
      </c>
      <c r="AD107" s="30">
        <v>4.5174847226952218E-3</v>
      </c>
      <c r="AE107" s="30">
        <v>8.3023429809416897E-3</v>
      </c>
      <c r="AF107" s="30">
        <v>1.816780345899343E-2</v>
      </c>
      <c r="AG107" s="30">
        <v>3.1235899280576317E-2</v>
      </c>
      <c r="AH107" s="30">
        <v>1.4802568725154244E-2</v>
      </c>
      <c r="AJ107" s="31">
        <v>0.83097273111343384</v>
      </c>
      <c r="AK107" s="29">
        <f t="shared" si="1"/>
        <v>0.52408617587456874</v>
      </c>
    </row>
    <row r="108" spans="1:37">
      <c r="A108" s="53">
        <v>2011</v>
      </c>
      <c r="B108" s="32">
        <v>0.45923691987991333</v>
      </c>
      <c r="C108" s="38">
        <v>6.727441502492025E-2</v>
      </c>
      <c r="D108" s="38">
        <f>B108-C108-E108-F108-G108-H108-I108</f>
        <v>3.8255411331175486E-2</v>
      </c>
      <c r="E108" s="38">
        <v>2.4127208013376096E-2</v>
      </c>
      <c r="F108" s="38">
        <v>2.4994537998437417E-2</v>
      </c>
      <c r="G108" s="38">
        <v>7.5872582923121046E-2</v>
      </c>
      <c r="H108" s="38">
        <v>0.18591700376941964</v>
      </c>
      <c r="I108" s="39">
        <v>4.2795760819463381E-2</v>
      </c>
      <c r="J108" s="56">
        <v>0.35022866725921631</v>
      </c>
      <c r="K108" s="38">
        <v>6.3413362833699055E-2</v>
      </c>
      <c r="L108" s="38">
        <f>J108-K108-M108-N108-O108-P108-Q108</f>
        <v>3.4296634018116612E-2</v>
      </c>
      <c r="M108" s="38">
        <v>1.6931912137727566E-2</v>
      </c>
      <c r="N108" s="38">
        <v>2.2484715848085653E-2</v>
      </c>
      <c r="O108" s="38">
        <v>5.3773723981170321E-2</v>
      </c>
      <c r="P108" s="38">
        <v>0.11952694504339409</v>
      </c>
      <c r="Q108" s="38">
        <v>3.9801373397023082E-2</v>
      </c>
      <c r="R108" s="34">
        <v>0.19600512087345123</v>
      </c>
      <c r="S108" s="38">
        <v>5.2203838799780689E-2</v>
      </c>
      <c r="T108" s="38">
        <f>R108-S108-U108-V108-W108-X108-Y108</f>
        <v>2.4529738588043724E-2</v>
      </c>
      <c r="U108" s="38">
        <v>7.1191318819350483E-3</v>
      </c>
      <c r="V108" s="38">
        <v>1.519959498461378E-2</v>
      </c>
      <c r="W108" s="38">
        <v>2.1932645916213994E-2</v>
      </c>
      <c r="X108" s="38">
        <v>4.609323946779683E-2</v>
      </c>
      <c r="Y108" s="39">
        <v>2.8926931235067167E-2</v>
      </c>
      <c r="Z108" s="29"/>
      <c r="AA108" s="30">
        <v>0.10523663461208344</v>
      </c>
      <c r="AB108" s="30">
        <v>1.5915556192593196E-2</v>
      </c>
      <c r="AC108" s="30">
        <v>1.0022601929013135E-2</v>
      </c>
      <c r="AD108" s="30">
        <v>5.1651410832909399E-3</v>
      </c>
      <c r="AE108" s="30">
        <v>8.7432582980825659E-3</v>
      </c>
      <c r="AF108" s="30">
        <v>1.7635846474560488E-2</v>
      </c>
      <c r="AG108" s="30">
        <v>3.2030749690210088E-2</v>
      </c>
      <c r="AH108" s="30">
        <v>1.572348094433302E-2</v>
      </c>
      <c r="AJ108" s="31">
        <v>0.83097273111343384</v>
      </c>
      <c r="AK108" s="29">
        <f t="shared" si="1"/>
        <v>0.51789441209653286</v>
      </c>
    </row>
    <row r="109" spans="1:37">
      <c r="A109" s="53">
        <v>2012</v>
      </c>
      <c r="B109" s="32">
        <v>0.47144627571105957</v>
      </c>
      <c r="C109" s="38">
        <v>6.838304490215473E-2</v>
      </c>
      <c r="D109" s="38">
        <f>B109-C109-E109-F109-G109-H109-I109</f>
        <v>3.9391109885142717E-2</v>
      </c>
      <c r="E109" s="38">
        <v>2.4838870354468318E-2</v>
      </c>
      <c r="F109" s="38">
        <v>2.661328522618496E-2</v>
      </c>
      <c r="G109" s="38">
        <v>7.808013469129782E-2</v>
      </c>
      <c r="H109" s="38">
        <v>0.18897336698543019</v>
      </c>
      <c r="I109" s="39">
        <v>4.5166463666380857E-2</v>
      </c>
      <c r="J109" s="56">
        <v>0.3633083701133728</v>
      </c>
      <c r="K109" s="38">
        <v>6.4752898953740604E-2</v>
      </c>
      <c r="L109" s="38">
        <f>J109-K109-M109-N109-O109-P109-Q109</f>
        <v>3.5546460247671822E-2</v>
      </c>
      <c r="M109" s="38">
        <v>1.7406549462700656E-2</v>
      </c>
      <c r="N109" s="38">
        <v>2.39786312407144E-2</v>
      </c>
      <c r="O109" s="38">
        <v>5.6057711163555693E-2</v>
      </c>
      <c r="P109" s="38">
        <v>0.12353468374808976</v>
      </c>
      <c r="Q109" s="38">
        <v>4.2031435296899879E-2</v>
      </c>
      <c r="R109" s="34">
        <v>0.20779828727245331</v>
      </c>
      <c r="S109" s="38">
        <v>5.4269670527194599E-2</v>
      </c>
      <c r="T109" s="38">
        <f>R109-S109-U109-V109-W109-X109-Y109</f>
        <v>2.604282023877616E-2</v>
      </c>
      <c r="U109" s="38">
        <v>7.3256291918291716E-3</v>
      </c>
      <c r="V109" s="38">
        <v>1.6533258881106266E-2</v>
      </c>
      <c r="W109" s="38">
        <v>2.3332086093173644E-2</v>
      </c>
      <c r="X109" s="38">
        <v>4.9151636881727849E-2</v>
      </c>
      <c r="Y109" s="39">
        <v>3.1143185458645618E-2</v>
      </c>
      <c r="Z109" s="29"/>
      <c r="AA109" s="30">
        <v>0.10910946130752563</v>
      </c>
      <c r="AB109" s="30">
        <v>1.6526164546315468E-2</v>
      </c>
      <c r="AC109" s="30">
        <v>1.0248025804759829E-2</v>
      </c>
      <c r="AD109" s="30">
        <v>5.2703882461351834E-3</v>
      </c>
      <c r="AE109" s="30">
        <v>9.1813758239831685E-3</v>
      </c>
      <c r="AF109" s="30">
        <v>1.8660799865649027E-2</v>
      </c>
      <c r="AG109" s="30">
        <v>3.2854109692892E-2</v>
      </c>
      <c r="AH109" s="30">
        <v>1.636859732779097E-2</v>
      </c>
      <c r="AJ109" s="31">
        <v>0.83097273111343384</v>
      </c>
      <c r="AK109" s="29">
        <f t="shared" si="1"/>
        <v>0.51996013517482365</v>
      </c>
    </row>
    <row r="110" spans="1:37">
      <c r="A110" s="53">
        <v>2013</v>
      </c>
      <c r="B110" s="32">
        <v>0.46320423483848572</v>
      </c>
      <c r="C110" s="38">
        <v>6.3851852060202885E-2</v>
      </c>
      <c r="D110" s="38">
        <f>B110-C110-E110-F110-G110-H110-I110</f>
        <v>4.0049321230692742E-2</v>
      </c>
      <c r="E110" s="38">
        <v>2.576174611346739E-2</v>
      </c>
      <c r="F110" s="38">
        <v>2.678677991283266E-2</v>
      </c>
      <c r="G110" s="38">
        <v>7.8815311962395912E-2</v>
      </c>
      <c r="H110" s="38">
        <v>0.18276593590359363</v>
      </c>
      <c r="I110" s="39">
        <v>4.5173287655300515E-2</v>
      </c>
      <c r="J110" s="56">
        <v>0.35380896925926208</v>
      </c>
      <c r="K110" s="38">
        <v>5.9177786154677108E-2</v>
      </c>
      <c r="L110" s="38">
        <f>J110-K110-M110-N110-O110-P110-Q110</f>
        <v>3.6057474057219215E-2</v>
      </c>
      <c r="M110" s="38">
        <v>1.7989192605363889E-2</v>
      </c>
      <c r="N110" s="38">
        <v>2.3987509958676004E-2</v>
      </c>
      <c r="O110" s="38">
        <v>5.6661398716593966E-2</v>
      </c>
      <c r="P110" s="38">
        <v>0.11803525912487729</v>
      </c>
      <c r="Q110" s="38">
        <v>4.190034864185458E-2</v>
      </c>
      <c r="R110" s="34">
        <v>0.1959569901227951</v>
      </c>
      <c r="S110" s="38">
        <v>4.6574251632683028E-2</v>
      </c>
      <c r="T110" s="38">
        <f>R110-S110-U110-V110-W110-X110-Y110</f>
        <v>2.6229527681464995E-2</v>
      </c>
      <c r="U110" s="38">
        <v>7.4669463728601476E-3</v>
      </c>
      <c r="V110" s="38">
        <v>1.6369279252872217E-2</v>
      </c>
      <c r="W110" s="38">
        <v>2.3228120371567438E-2</v>
      </c>
      <c r="X110" s="38">
        <v>4.5248285212164917E-2</v>
      </c>
      <c r="Y110" s="39">
        <v>3.084057959918236E-2</v>
      </c>
      <c r="Z110" s="29"/>
      <c r="AA110" s="30">
        <v>0.10664350539445877</v>
      </c>
      <c r="AB110" s="30">
        <v>1.5497170052796279E-2</v>
      </c>
      <c r="AC110" s="30">
        <v>9.9854787554314595E-3</v>
      </c>
      <c r="AD110" s="30">
        <v>5.2468233245388501E-3</v>
      </c>
      <c r="AE110" s="30">
        <v>9.2493139408651517E-3</v>
      </c>
      <c r="AF110" s="30">
        <v>1.8952664302465418E-2</v>
      </c>
      <c r="AG110" s="30">
        <v>3.1244794845305762E-2</v>
      </c>
      <c r="AH110" s="30">
        <v>1.6467260173055845E-2</v>
      </c>
      <c r="AJ110" s="31">
        <v>0.83097273111343384</v>
      </c>
      <c r="AK110" s="29">
        <f t="shared" si="1"/>
        <v>0.52256284229215844</v>
      </c>
    </row>
    <row r="111" spans="1:37">
      <c r="A111" s="53">
        <v>2014</v>
      </c>
      <c r="B111" s="32">
        <v>0.47013416886329651</v>
      </c>
      <c r="C111" s="38">
        <v>6.8155492032951265E-2</v>
      </c>
      <c r="D111" s="38">
        <f>B111-C111-E111-F111-G111-H111-I111</f>
        <v>3.753024566670464E-2</v>
      </c>
      <c r="E111" s="38">
        <v>2.6368727345731775E-2</v>
      </c>
      <c r="F111" s="38">
        <v>2.6777269658437339E-2</v>
      </c>
      <c r="G111" s="38">
        <v>8.1208718352037745E-2</v>
      </c>
      <c r="H111" s="38">
        <v>0.18521631630459118</v>
      </c>
      <c r="I111" s="39">
        <v>4.4877399502842599E-2</v>
      </c>
      <c r="J111" s="56">
        <v>0.36085274815559387</v>
      </c>
      <c r="K111" s="38">
        <v>6.3329017980015639E-2</v>
      </c>
      <c r="L111" s="38">
        <f>J111-K111-M111-N111-O111-P111-Q111</f>
        <v>3.4356375153823421E-2</v>
      </c>
      <c r="M111" s="38">
        <v>1.8560988512770316E-2</v>
      </c>
      <c r="N111" s="38">
        <v>2.3901031158011E-2</v>
      </c>
      <c r="O111" s="38">
        <v>5.8698769290349742E-2</v>
      </c>
      <c r="P111" s="38">
        <v>0.1205117401722661</v>
      </c>
      <c r="Q111" s="38">
        <v>4.1494825888357623E-2</v>
      </c>
      <c r="R111" s="34">
        <v>0.20195885002613068</v>
      </c>
      <c r="S111" s="38">
        <v>5.010264642700938E-2</v>
      </c>
      <c r="T111" s="38">
        <f>R111-S111-U111-V111-W111-X111-Y111</f>
        <v>2.5364966627639304E-2</v>
      </c>
      <c r="U111" s="38">
        <v>7.7862685260537603E-3</v>
      </c>
      <c r="V111" s="38">
        <v>1.6542527729777098E-2</v>
      </c>
      <c r="W111" s="38">
        <v>2.4223898789261518E-2</v>
      </c>
      <c r="X111" s="38">
        <v>4.6964051438607116E-2</v>
      </c>
      <c r="Y111" s="39">
        <v>3.0974490487782502E-2</v>
      </c>
      <c r="Z111" s="29"/>
      <c r="AA111" s="30">
        <v>0.10878975689411163</v>
      </c>
      <c r="AB111" s="30">
        <v>1.6564726980991033E-2</v>
      </c>
      <c r="AC111" s="30">
        <v>9.7122558605721235E-3</v>
      </c>
      <c r="AD111" s="30">
        <v>5.5763564140720347E-3</v>
      </c>
      <c r="AE111" s="30">
        <v>9.1371091655711063E-3</v>
      </c>
      <c r="AF111" s="30">
        <v>1.9797949895856606E-2</v>
      </c>
      <c r="AG111" s="30">
        <v>3.1857004788087055E-2</v>
      </c>
      <c r="AH111" s="30">
        <v>1.6144353788961674E-2</v>
      </c>
      <c r="AJ111" s="31">
        <v>0.83097273111343384</v>
      </c>
      <c r="AK111" s="29">
        <f t="shared" si="1"/>
        <v>0.52800931408021456</v>
      </c>
    </row>
    <row r="112" spans="1:37">
      <c r="A112" s="53">
        <v>2015</v>
      </c>
      <c r="B112" s="32"/>
      <c r="C112" s="38"/>
      <c r="D112" s="38"/>
      <c r="E112" s="38"/>
      <c r="F112" s="38"/>
      <c r="G112" s="38"/>
      <c r="H112" s="38"/>
      <c r="I112" s="39"/>
      <c r="J112" s="56"/>
      <c r="K112" s="38"/>
      <c r="L112" s="38"/>
      <c r="M112" s="38"/>
      <c r="N112" s="38"/>
      <c r="O112" s="38"/>
      <c r="P112" s="38"/>
      <c r="Q112" s="38"/>
      <c r="R112" s="34"/>
      <c r="S112" s="38"/>
      <c r="T112" s="38"/>
      <c r="U112" s="38"/>
      <c r="V112" s="38"/>
      <c r="W112" s="38"/>
      <c r="X112" s="38"/>
      <c r="Y112" s="39"/>
    </row>
    <row r="113" spans="1:30">
      <c r="A113" s="53">
        <v>2016</v>
      </c>
      <c r="B113" s="32"/>
      <c r="C113" s="38"/>
      <c r="D113" s="38"/>
      <c r="E113" s="38"/>
      <c r="F113" s="38"/>
      <c r="G113" s="38"/>
      <c r="H113" s="38"/>
      <c r="I113" s="39"/>
      <c r="J113" s="56"/>
      <c r="K113" s="38"/>
      <c r="L113" s="38"/>
      <c r="M113" s="38"/>
      <c r="N113" s="38"/>
      <c r="O113" s="38"/>
      <c r="P113" s="38"/>
      <c r="Q113" s="38"/>
      <c r="R113" s="34"/>
      <c r="S113" s="38"/>
      <c r="T113" s="38"/>
      <c r="U113" s="38"/>
      <c r="V113" s="38"/>
      <c r="W113" s="38"/>
      <c r="X113" s="38"/>
      <c r="Y113" s="39"/>
    </row>
    <row r="114" spans="1:30">
      <c r="A114" s="53">
        <v>2017</v>
      </c>
      <c r="B114" s="32"/>
      <c r="C114" s="38"/>
      <c r="D114" s="38"/>
      <c r="E114" s="38"/>
      <c r="F114" s="38"/>
      <c r="G114" s="38"/>
      <c r="H114" s="38"/>
      <c r="I114" s="39"/>
      <c r="J114" s="56"/>
      <c r="K114" s="38"/>
      <c r="L114" s="38"/>
      <c r="M114" s="38"/>
      <c r="N114" s="38"/>
      <c r="O114" s="38"/>
      <c r="P114" s="38"/>
      <c r="Q114" s="38"/>
      <c r="R114" s="34"/>
      <c r="T114" s="38"/>
      <c r="U114" s="38"/>
      <c r="V114" s="38"/>
      <c r="W114" s="38"/>
      <c r="X114" s="38"/>
      <c r="Y114" s="39"/>
      <c r="AB114" s="30"/>
      <c r="AC114" s="30"/>
      <c r="AD114" s="30"/>
    </row>
    <row r="115" spans="1:30">
      <c r="A115" s="53">
        <v>2018</v>
      </c>
      <c r="B115" s="32"/>
      <c r="C115" s="38"/>
      <c r="D115" s="38"/>
      <c r="E115" s="38"/>
      <c r="F115" s="38"/>
      <c r="G115" s="38"/>
      <c r="H115" s="38"/>
      <c r="I115" s="39"/>
      <c r="J115" s="56"/>
      <c r="K115" s="38"/>
      <c r="L115" s="38"/>
      <c r="M115" s="38"/>
      <c r="N115" s="38"/>
      <c r="O115" s="38"/>
      <c r="P115" s="38"/>
      <c r="Q115" s="38"/>
      <c r="R115" s="34"/>
      <c r="S115" s="38"/>
      <c r="T115" s="38"/>
      <c r="U115" s="38"/>
      <c r="V115" s="38"/>
      <c r="W115" s="38"/>
      <c r="X115" s="38"/>
      <c r="Y115" s="39"/>
    </row>
    <row r="116" spans="1:30">
      <c r="A116" s="53">
        <v>2019</v>
      </c>
      <c r="B116" s="32"/>
      <c r="C116" s="38"/>
      <c r="D116" s="38"/>
      <c r="E116" s="38"/>
      <c r="F116" s="38"/>
      <c r="G116" s="38"/>
      <c r="H116" s="38"/>
      <c r="I116" s="39"/>
      <c r="J116" s="56"/>
      <c r="K116" s="38"/>
      <c r="L116" s="38"/>
      <c r="M116" s="38"/>
      <c r="N116" s="38"/>
      <c r="O116" s="38"/>
      <c r="P116" s="38"/>
      <c r="Q116" s="38"/>
      <c r="R116" s="34"/>
      <c r="S116" s="38"/>
      <c r="T116" s="38"/>
      <c r="U116" s="38"/>
      <c r="V116" s="38"/>
      <c r="W116" s="38"/>
      <c r="X116" s="38"/>
      <c r="Y116" s="39"/>
    </row>
    <row r="117" spans="1:30">
      <c r="A117" s="53">
        <v>2020</v>
      </c>
      <c r="B117" s="32"/>
      <c r="C117" s="38"/>
      <c r="D117" s="38"/>
      <c r="E117" s="38"/>
      <c r="F117" s="38"/>
      <c r="G117" s="38"/>
      <c r="H117" s="38"/>
      <c r="I117" s="39"/>
      <c r="J117" s="56"/>
      <c r="K117" s="38"/>
      <c r="L117" s="38"/>
      <c r="M117" s="38"/>
      <c r="N117" s="38"/>
      <c r="O117" s="38"/>
      <c r="P117" s="38"/>
      <c r="Q117" s="38"/>
      <c r="R117" s="34"/>
      <c r="S117" s="38"/>
      <c r="T117" s="38"/>
      <c r="U117" s="38"/>
      <c r="V117" s="38"/>
      <c r="W117" s="38"/>
      <c r="X117" s="38"/>
      <c r="Y117" s="39"/>
    </row>
    <row r="118" spans="1:30" ht="17" thickBot="1">
      <c r="A118" s="73"/>
      <c r="B118" s="74"/>
      <c r="C118" s="75"/>
      <c r="D118" s="75"/>
      <c r="E118" s="75"/>
      <c r="F118" s="75"/>
      <c r="G118" s="75"/>
      <c r="H118" s="75"/>
      <c r="I118" s="76"/>
      <c r="J118" s="75"/>
      <c r="K118" s="75"/>
      <c r="L118" s="75"/>
      <c r="M118" s="75"/>
      <c r="N118" s="75"/>
      <c r="O118" s="75"/>
      <c r="P118" s="75"/>
      <c r="Q118" s="75"/>
      <c r="R118" s="75"/>
      <c r="S118" s="75"/>
      <c r="T118" s="75"/>
      <c r="U118" s="75"/>
      <c r="V118" s="75"/>
      <c r="W118" s="75"/>
      <c r="X118" s="75"/>
      <c r="Y118" s="76"/>
    </row>
    <row r="119" spans="1:30" ht="17" thickTop="1"/>
    <row r="120" spans="1:30">
      <c r="S120" s="77" t="s">
        <v>46</v>
      </c>
      <c r="T120" s="77"/>
      <c r="U120" s="77"/>
      <c r="V120" s="78">
        <f>R111-R97</f>
        <v>1.9288673996925354E-2</v>
      </c>
    </row>
    <row r="121" spans="1:30">
      <c r="S121" s="38" t="s">
        <v>47</v>
      </c>
      <c r="V121" s="54">
        <f>X111-X97</f>
        <v>-1.2032374127775282E-2</v>
      </c>
    </row>
    <row r="122" spans="1:30">
      <c r="S122" s="5" t="s">
        <v>48</v>
      </c>
      <c r="V122" s="54">
        <f>W111-W97</f>
        <v>-2.185008397242616E-3</v>
      </c>
    </row>
    <row r="123" spans="1:30">
      <c r="S123" s="5" t="s">
        <v>49</v>
      </c>
      <c r="V123" s="54">
        <f>Y111-Y97</f>
        <v>2.1836221252387669E-3</v>
      </c>
    </row>
    <row r="124" spans="1:30">
      <c r="S124" s="5" t="s">
        <v>50</v>
      </c>
      <c r="V124" s="54">
        <f>V111-V97</f>
        <v>2.2166385849797798E-3</v>
      </c>
    </row>
    <row r="125" spans="1:30">
      <c r="S125" s="5" t="s">
        <v>51</v>
      </c>
      <c r="V125" s="54">
        <f>T111+U111-T97-U97</f>
        <v>9.3423426284177952E-3</v>
      </c>
      <c r="W125" s="30"/>
    </row>
    <row r="126" spans="1:30">
      <c r="S126" s="5" t="s">
        <v>52</v>
      </c>
      <c r="V126" s="54">
        <f>S111-S97</f>
        <v>1.9763720472702324E-2</v>
      </c>
    </row>
    <row r="127" spans="1:30">
      <c r="S127" s="79" t="s">
        <v>53</v>
      </c>
      <c r="V127" s="54">
        <f>AB111-AB97</f>
        <v>5.5429203733221577E-3</v>
      </c>
    </row>
    <row r="128" spans="1:30">
      <c r="S128" s="79" t="s">
        <v>54</v>
      </c>
      <c r="V128" s="54">
        <f>AC111-AC97</f>
        <v>2.72544955564228E-4</v>
      </c>
    </row>
    <row r="129" spans="19:22">
      <c r="S129" s="79" t="s">
        <v>55</v>
      </c>
      <c r="V129" s="54">
        <f>AD111-AD97</f>
        <v>2.1843404487674615E-3</v>
      </c>
    </row>
  </sheetData>
  <mergeCells count="3">
    <mergeCell ref="A4:Y4"/>
    <mergeCell ref="B7:Y7"/>
    <mergeCell ref="B8:X8"/>
  </mergeCells>
  <hyperlinks>
    <hyperlink ref="A1" location="Index!A1" display="Back to index" xr:uid="{00000000-0004-0000-21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895CD-B34E-E947-9C81-FE22E223000B}">
  <sheetPr codeName="Sheet84"/>
  <dimension ref="A1:C86"/>
  <sheetViews>
    <sheetView workbookViewId="0">
      <selection activeCell="E5" sqref="E5"/>
    </sheetView>
  </sheetViews>
  <sheetFormatPr baseColWidth="10" defaultRowHeight="16"/>
  <cols>
    <col min="1" max="16384" width="10.7109375" style="127"/>
  </cols>
  <sheetData>
    <row r="1" spans="1:3">
      <c r="A1" s="127" t="s">
        <v>147</v>
      </c>
      <c r="B1" s="127" t="s">
        <v>212</v>
      </c>
      <c r="C1" s="127" t="s">
        <v>211</v>
      </c>
    </row>
    <row r="2" spans="1:3">
      <c r="A2" s="127">
        <v>2000</v>
      </c>
      <c r="B2" s="127">
        <v>0</v>
      </c>
      <c r="C2" s="127">
        <v>4.4503246000000003E-2</v>
      </c>
    </row>
    <row r="3" spans="1:3">
      <c r="A3" s="127">
        <v>2001</v>
      </c>
      <c r="B3" s="127">
        <v>0</v>
      </c>
      <c r="C3" s="127">
        <v>4.3157302000000002E-2</v>
      </c>
    </row>
    <row r="4" spans="1:3">
      <c r="A4" s="127">
        <v>2002</v>
      </c>
      <c r="B4" s="127">
        <v>0</v>
      </c>
      <c r="C4" s="127">
        <v>3.2038134000000003E-2</v>
      </c>
    </row>
    <row r="5" spans="1:3">
      <c r="A5" s="127">
        <v>2003</v>
      </c>
      <c r="B5" s="127">
        <v>0</v>
      </c>
      <c r="C5" s="127">
        <v>2.4786356999999998E-2</v>
      </c>
    </row>
    <row r="6" spans="1:3">
      <c r="A6" s="127">
        <v>2004</v>
      </c>
      <c r="B6" s="127">
        <v>0</v>
      </c>
      <c r="C6" s="127">
        <v>2.3962859E-2</v>
      </c>
    </row>
    <row r="7" spans="1:3">
      <c r="A7" s="127">
        <v>2005</v>
      </c>
      <c r="B7" s="127">
        <v>0</v>
      </c>
      <c r="C7" s="127">
        <v>2.5399970000000001E-2</v>
      </c>
    </row>
    <row r="8" spans="1:3">
      <c r="A8" s="127">
        <v>2006</v>
      </c>
      <c r="B8" s="127">
        <v>0</v>
      </c>
      <c r="C8" s="127">
        <v>3.2544273999999998E-2</v>
      </c>
    </row>
    <row r="9" spans="1:3">
      <c r="A9" s="127">
        <v>2007</v>
      </c>
      <c r="B9" s="127">
        <v>0</v>
      </c>
      <c r="C9" s="127">
        <v>3.6003648999999999E-2</v>
      </c>
    </row>
    <row r="10" spans="1:3">
      <c r="A10" s="127">
        <v>2008</v>
      </c>
      <c r="B10" s="127">
        <v>0</v>
      </c>
      <c r="C10" s="127">
        <v>3.4525026E-2</v>
      </c>
    </row>
    <row r="11" spans="1:3">
      <c r="A11" s="127">
        <v>2009</v>
      </c>
      <c r="B11" s="127">
        <v>0</v>
      </c>
      <c r="C11" s="127">
        <v>1.3948874E-2</v>
      </c>
    </row>
    <row r="12" spans="1:3">
      <c r="A12" s="127">
        <v>2010</v>
      </c>
      <c r="B12" s="127">
        <v>0</v>
      </c>
      <c r="C12" s="127">
        <v>2.1000874999999999E-2</v>
      </c>
    </row>
    <row r="13" spans="1:3">
      <c r="A13" s="127">
        <v>2011</v>
      </c>
      <c r="B13" s="127">
        <v>0</v>
      </c>
      <c r="C13" s="127">
        <v>3.7271119999999998E-2</v>
      </c>
    </row>
    <row r="14" spans="1:3">
      <c r="A14" s="127">
        <v>2012</v>
      </c>
      <c r="B14" s="127">
        <v>0</v>
      </c>
      <c r="C14" s="127">
        <v>3.1173503000000002E-2</v>
      </c>
    </row>
    <row r="15" spans="1:3">
      <c r="A15" s="127">
        <v>2013</v>
      </c>
      <c r="B15" s="127">
        <v>0</v>
      </c>
      <c r="C15" s="127">
        <v>2.5341098999999999E-2</v>
      </c>
    </row>
    <row r="16" spans="1:3">
      <c r="A16" s="127">
        <v>2014</v>
      </c>
      <c r="B16" s="127">
        <v>0</v>
      </c>
      <c r="C16" s="127">
        <v>2.2150388E-2</v>
      </c>
    </row>
    <row r="17" spans="1:3">
      <c r="A17" s="127">
        <v>2015</v>
      </c>
      <c r="B17" s="127">
        <v>0</v>
      </c>
      <c r="C17" s="127">
        <v>3.0947194000000001E-2</v>
      </c>
    </row>
    <row r="18" spans="1:3">
      <c r="A18" s="127">
        <v>2016</v>
      </c>
      <c r="B18" s="127">
        <v>0</v>
      </c>
      <c r="C18" s="127">
        <v>1.766206E-2</v>
      </c>
    </row>
    <row r="19" spans="1:3">
      <c r="A19" s="127">
        <v>2000</v>
      </c>
      <c r="B19" s="127">
        <v>1</v>
      </c>
      <c r="C19" s="127">
        <v>4.4125947999999998E-2</v>
      </c>
    </row>
    <row r="20" spans="1:3">
      <c r="A20" s="127">
        <v>2001</v>
      </c>
      <c r="B20" s="127">
        <v>1</v>
      </c>
      <c r="C20" s="127">
        <v>3.6477279000000001E-2</v>
      </c>
    </row>
    <row r="21" spans="1:3">
      <c r="A21" s="127">
        <v>2002</v>
      </c>
      <c r="B21" s="127">
        <v>1</v>
      </c>
      <c r="C21" s="127">
        <v>2.9976610000000001E-2</v>
      </c>
    </row>
    <row r="22" spans="1:3">
      <c r="A22" s="127">
        <v>2003</v>
      </c>
      <c r="B22" s="127">
        <v>1</v>
      </c>
      <c r="C22" s="127">
        <v>2.2867340999999999E-2</v>
      </c>
    </row>
    <row r="23" spans="1:3">
      <c r="A23" s="127">
        <v>2004</v>
      </c>
      <c r="B23" s="127">
        <v>1</v>
      </c>
      <c r="C23" s="127">
        <v>2.1653838000000002E-2</v>
      </c>
    </row>
    <row r="24" spans="1:3">
      <c r="A24" s="127">
        <v>2005</v>
      </c>
      <c r="B24" s="127">
        <v>1</v>
      </c>
      <c r="C24" s="127">
        <v>2.8860878E-2</v>
      </c>
    </row>
    <row r="25" spans="1:3">
      <c r="A25" s="127">
        <v>2006</v>
      </c>
      <c r="B25" s="127">
        <v>1</v>
      </c>
      <c r="C25" s="127">
        <v>2.8988258999999999E-2</v>
      </c>
    </row>
    <row r="26" spans="1:3">
      <c r="A26" s="127">
        <v>2007</v>
      </c>
      <c r="B26" s="127">
        <v>1</v>
      </c>
      <c r="C26" s="127">
        <v>2.9994585000000001E-2</v>
      </c>
    </row>
    <row r="27" spans="1:3">
      <c r="A27" s="127">
        <v>2008</v>
      </c>
      <c r="B27" s="127">
        <v>1</v>
      </c>
      <c r="C27" s="127">
        <v>3.3548060999999997E-2</v>
      </c>
    </row>
    <row r="28" spans="1:3">
      <c r="A28" s="127">
        <v>2009</v>
      </c>
      <c r="B28" s="127">
        <v>1</v>
      </c>
      <c r="C28" s="127">
        <v>2.4773184E-2</v>
      </c>
    </row>
    <row r="29" spans="1:3">
      <c r="A29" s="127">
        <v>2010</v>
      </c>
      <c r="B29" s="127">
        <v>1</v>
      </c>
      <c r="C29" s="127">
        <v>2.5135405E-2</v>
      </c>
    </row>
    <row r="30" spans="1:3">
      <c r="A30" s="127">
        <v>2011</v>
      </c>
      <c r="B30" s="127">
        <v>1</v>
      </c>
      <c r="C30" s="127">
        <v>1.8085798E-2</v>
      </c>
    </row>
    <row r="31" spans="1:3">
      <c r="A31" s="127">
        <v>2012</v>
      </c>
      <c r="B31" s="127">
        <v>1</v>
      </c>
      <c r="C31" s="127">
        <v>2.1167923000000002E-2</v>
      </c>
    </row>
    <row r="32" spans="1:3">
      <c r="A32" s="127">
        <v>2013</v>
      </c>
      <c r="B32" s="127">
        <v>1</v>
      </c>
      <c r="C32" s="127">
        <v>1.497924E-2</v>
      </c>
    </row>
    <row r="33" spans="1:3">
      <c r="A33" s="127">
        <v>2014</v>
      </c>
      <c r="B33" s="127">
        <v>1</v>
      </c>
      <c r="C33" s="127">
        <v>1.4936754E-2</v>
      </c>
    </row>
    <row r="34" spans="1:3">
      <c r="A34" s="127">
        <v>2015</v>
      </c>
      <c r="B34" s="127">
        <v>1</v>
      </c>
      <c r="C34" s="127">
        <v>1.4728635E-2</v>
      </c>
    </row>
    <row r="35" spans="1:3">
      <c r="A35" s="127">
        <v>2016</v>
      </c>
      <c r="B35" s="127">
        <v>1</v>
      </c>
      <c r="C35" s="127">
        <v>1.7638978E-2</v>
      </c>
    </row>
    <row r="36" spans="1:3">
      <c r="A36" s="127">
        <v>2000</v>
      </c>
      <c r="B36" s="127">
        <v>2</v>
      </c>
      <c r="C36" s="127">
        <v>4.1058794000000003E-2</v>
      </c>
    </row>
    <row r="37" spans="1:3">
      <c r="A37" s="127">
        <v>2001</v>
      </c>
      <c r="B37" s="127">
        <v>2</v>
      </c>
      <c r="C37" s="127">
        <v>3.7680420999999999E-2</v>
      </c>
    </row>
    <row r="38" spans="1:3">
      <c r="A38" s="127">
        <v>2002</v>
      </c>
      <c r="B38" s="127">
        <v>2</v>
      </c>
      <c r="C38" s="127">
        <v>2.7190349999999999E-2</v>
      </c>
    </row>
    <row r="39" spans="1:3">
      <c r="A39" s="127">
        <v>2003</v>
      </c>
      <c r="B39" s="127">
        <v>2</v>
      </c>
      <c r="C39" s="127">
        <v>2.1104917000000001E-2</v>
      </c>
    </row>
    <row r="40" spans="1:3">
      <c r="A40" s="127">
        <v>2004</v>
      </c>
      <c r="B40" s="127">
        <v>2</v>
      </c>
      <c r="C40" s="127">
        <v>2.1714361000000001E-2</v>
      </c>
    </row>
    <row r="41" spans="1:3">
      <c r="A41" s="127">
        <v>2005</v>
      </c>
      <c r="B41" s="127">
        <v>2</v>
      </c>
      <c r="C41" s="127">
        <v>2.3448618000000001E-2</v>
      </c>
    </row>
    <row r="42" spans="1:3">
      <c r="A42" s="127">
        <v>2006</v>
      </c>
      <c r="B42" s="127">
        <v>2</v>
      </c>
      <c r="C42" s="127">
        <v>3.2986395000000002E-2</v>
      </c>
    </row>
    <row r="43" spans="1:3">
      <c r="A43" s="127">
        <v>2007</v>
      </c>
      <c r="B43" s="127">
        <v>2</v>
      </c>
      <c r="C43" s="127">
        <v>3.4855742000000002E-2</v>
      </c>
    </row>
    <row r="44" spans="1:3">
      <c r="A44" s="127">
        <v>2008</v>
      </c>
      <c r="B44" s="127">
        <v>2</v>
      </c>
      <c r="C44" s="127">
        <v>2.619113E-2</v>
      </c>
    </row>
    <row r="45" spans="1:3">
      <c r="A45" s="127">
        <v>2009</v>
      </c>
      <c r="B45" s="127">
        <v>2</v>
      </c>
      <c r="C45" s="127">
        <v>1.7666220999999999E-2</v>
      </c>
    </row>
    <row r="46" spans="1:3">
      <c r="A46" s="127">
        <v>2010</v>
      </c>
      <c r="B46" s="127">
        <v>2</v>
      </c>
      <c r="C46" s="127">
        <v>1.9339327E-2</v>
      </c>
    </row>
    <row r="47" spans="1:3">
      <c r="A47" s="127">
        <v>2011</v>
      </c>
      <c r="B47" s="127">
        <v>2</v>
      </c>
      <c r="C47" s="127">
        <v>1.4910793E-2</v>
      </c>
    </row>
    <row r="48" spans="1:3">
      <c r="A48" s="127">
        <v>2012</v>
      </c>
      <c r="B48" s="127">
        <v>2</v>
      </c>
      <c r="C48" s="127">
        <v>1.4566165000000001E-2</v>
      </c>
    </row>
    <row r="49" spans="1:3">
      <c r="A49" s="127">
        <v>2013</v>
      </c>
      <c r="B49" s="127">
        <v>2</v>
      </c>
      <c r="C49" s="127">
        <v>1.1407825999999999E-2</v>
      </c>
    </row>
    <row r="50" spans="1:3">
      <c r="A50" s="127">
        <v>2014</v>
      </c>
      <c r="B50" s="127">
        <v>2</v>
      </c>
      <c r="C50" s="127">
        <v>1.2562804E-2</v>
      </c>
    </row>
    <row r="51" spans="1:3">
      <c r="A51" s="127">
        <v>2015</v>
      </c>
      <c r="B51" s="127">
        <v>2</v>
      </c>
      <c r="C51" s="127">
        <v>1.0833086E-2</v>
      </c>
    </row>
    <row r="52" spans="1:3">
      <c r="A52" s="127">
        <v>2016</v>
      </c>
      <c r="B52" s="127">
        <v>2</v>
      </c>
      <c r="C52" s="127">
        <v>1.0878664E-2</v>
      </c>
    </row>
    <row r="53" spans="1:3">
      <c r="A53" s="127">
        <v>2000</v>
      </c>
      <c r="B53" s="127">
        <v>3</v>
      </c>
      <c r="C53" s="127">
        <v>4.5470326999999998E-2</v>
      </c>
    </row>
    <row r="54" spans="1:3">
      <c r="A54" s="127">
        <v>2001</v>
      </c>
      <c r="B54" s="127">
        <v>3</v>
      </c>
      <c r="C54" s="127">
        <v>3.5816467999999997E-2</v>
      </c>
    </row>
    <row r="55" spans="1:3">
      <c r="A55" s="127">
        <v>2002</v>
      </c>
      <c r="B55" s="127">
        <v>3</v>
      </c>
      <c r="C55" s="127">
        <v>3.0121711999999998E-2</v>
      </c>
    </row>
    <row r="56" spans="1:3">
      <c r="A56" s="127">
        <v>2003</v>
      </c>
      <c r="B56" s="127">
        <v>3</v>
      </c>
      <c r="C56" s="127">
        <v>2.346403E-2</v>
      </c>
    </row>
    <row r="57" spans="1:3">
      <c r="A57" s="127">
        <v>2004</v>
      </c>
      <c r="B57" s="127">
        <v>3</v>
      </c>
      <c r="C57" s="127">
        <v>2.2041798000000001E-2</v>
      </c>
    </row>
    <row r="58" spans="1:3">
      <c r="A58" s="127">
        <v>2005</v>
      </c>
      <c r="B58" s="127">
        <v>3</v>
      </c>
      <c r="C58" s="127">
        <v>2.4516686999999999E-2</v>
      </c>
    </row>
    <row r="59" spans="1:3">
      <c r="A59" s="127">
        <v>2006</v>
      </c>
      <c r="B59" s="127">
        <v>3</v>
      </c>
      <c r="C59" s="127">
        <v>3.1904927999999999E-2</v>
      </c>
    </row>
    <row r="60" spans="1:3">
      <c r="A60" s="127">
        <v>2007</v>
      </c>
      <c r="B60" s="127">
        <v>3</v>
      </c>
      <c r="C60" s="127">
        <v>3.2711974999999997E-2</v>
      </c>
    </row>
    <row r="61" spans="1:3">
      <c r="A61" s="127">
        <v>2008</v>
      </c>
      <c r="B61" s="127">
        <v>3</v>
      </c>
      <c r="C61" s="127">
        <v>2.4323041E-2</v>
      </c>
    </row>
    <row r="62" spans="1:3">
      <c r="A62" s="127">
        <v>2009</v>
      </c>
      <c r="B62" s="127">
        <v>3</v>
      </c>
      <c r="C62" s="127">
        <v>1.7447852E-2</v>
      </c>
    </row>
    <row r="63" spans="1:3">
      <c r="A63" s="127">
        <v>2010</v>
      </c>
      <c r="B63" s="127">
        <v>3</v>
      </c>
      <c r="C63" s="127">
        <v>1.7396431E-2</v>
      </c>
    </row>
    <row r="64" spans="1:3">
      <c r="A64" s="127">
        <v>2011</v>
      </c>
      <c r="B64" s="127">
        <v>3</v>
      </c>
      <c r="C64" s="127">
        <v>1.5746867000000001E-2</v>
      </c>
    </row>
    <row r="65" spans="1:3">
      <c r="A65" s="127">
        <v>2012</v>
      </c>
      <c r="B65" s="127">
        <v>3</v>
      </c>
      <c r="C65" s="127">
        <v>1.3370376999999999E-2</v>
      </c>
    </row>
    <row r="66" spans="1:3">
      <c r="A66" s="127">
        <v>2013</v>
      </c>
      <c r="B66" s="127">
        <v>3</v>
      </c>
      <c r="C66" s="127">
        <v>1.0470959E-2</v>
      </c>
    </row>
    <row r="67" spans="1:3">
      <c r="A67" s="127">
        <v>2014</v>
      </c>
      <c r="B67" s="127">
        <v>3</v>
      </c>
      <c r="C67" s="127">
        <v>1.0621139999999999E-2</v>
      </c>
    </row>
    <row r="68" spans="1:3">
      <c r="A68" s="127">
        <v>2015</v>
      </c>
      <c r="B68" s="127">
        <v>3</v>
      </c>
      <c r="C68" s="127">
        <v>1.0493274E-2</v>
      </c>
    </row>
    <row r="69" spans="1:3">
      <c r="A69" s="127">
        <v>2016</v>
      </c>
      <c r="B69" s="127">
        <v>3</v>
      </c>
      <c r="C69" s="127">
        <v>9.5320856000000002E-3</v>
      </c>
    </row>
    <row r="70" spans="1:3">
      <c r="A70" s="127">
        <v>2000</v>
      </c>
      <c r="B70" s="127">
        <v>4</v>
      </c>
      <c r="C70" s="127">
        <v>5.4590410999999998E-2</v>
      </c>
    </row>
    <row r="71" spans="1:3">
      <c r="A71" s="127">
        <v>2001</v>
      </c>
      <c r="B71" s="127">
        <v>4</v>
      </c>
      <c r="C71" s="127">
        <v>4.6935927000000002E-2</v>
      </c>
    </row>
    <row r="72" spans="1:3">
      <c r="A72" s="127">
        <v>2002</v>
      </c>
      <c r="B72" s="127">
        <v>4</v>
      </c>
      <c r="C72" s="127">
        <v>3.3338147999999998E-2</v>
      </c>
    </row>
    <row r="73" spans="1:3">
      <c r="A73" s="127">
        <v>2003</v>
      </c>
      <c r="B73" s="127">
        <v>4</v>
      </c>
      <c r="C73" s="127">
        <v>3.3651120999999999E-2</v>
      </c>
    </row>
    <row r="74" spans="1:3">
      <c r="A74" s="127">
        <v>2004</v>
      </c>
      <c r="B74" s="127">
        <v>4</v>
      </c>
      <c r="C74" s="127">
        <v>2.40252E-2</v>
      </c>
    </row>
    <row r="75" spans="1:3">
      <c r="A75" s="127">
        <v>2005</v>
      </c>
      <c r="B75" s="127">
        <v>4</v>
      </c>
      <c r="C75" s="127">
        <v>2.9417694000000001E-2</v>
      </c>
    </row>
    <row r="76" spans="1:3">
      <c r="A76" s="127">
        <v>2006</v>
      </c>
      <c r="B76" s="127">
        <v>4</v>
      </c>
      <c r="C76" s="127">
        <v>3.4703165000000001E-2</v>
      </c>
    </row>
    <row r="77" spans="1:3">
      <c r="A77" s="127">
        <v>2007</v>
      </c>
      <c r="B77" s="127">
        <v>4</v>
      </c>
      <c r="C77" s="127">
        <v>3.5134329999999998E-2</v>
      </c>
    </row>
    <row r="78" spans="1:3">
      <c r="A78" s="127">
        <v>2008</v>
      </c>
      <c r="B78" s="127">
        <v>4</v>
      </c>
      <c r="C78" s="127">
        <v>4.3155829999999999E-2</v>
      </c>
    </row>
    <row r="79" spans="1:3">
      <c r="A79" s="127">
        <v>2009</v>
      </c>
      <c r="B79" s="127">
        <v>4</v>
      </c>
      <c r="C79" s="127">
        <v>1.6556398999999999E-2</v>
      </c>
    </row>
    <row r="80" spans="1:3">
      <c r="A80" s="127">
        <v>2010</v>
      </c>
      <c r="B80" s="127">
        <v>4</v>
      </c>
      <c r="C80" s="127">
        <v>1.7452728000000001E-2</v>
      </c>
    </row>
    <row r="81" spans="1:3">
      <c r="A81" s="127">
        <v>2011</v>
      </c>
      <c r="B81" s="127">
        <v>4</v>
      </c>
      <c r="C81" s="127">
        <v>1.6970981E-2</v>
      </c>
    </row>
    <row r="82" spans="1:3">
      <c r="A82" s="127">
        <v>2012</v>
      </c>
      <c r="B82" s="127">
        <v>4</v>
      </c>
      <c r="C82" s="127">
        <v>1.3905753999999999E-2</v>
      </c>
    </row>
    <row r="83" spans="1:3">
      <c r="A83" s="127">
        <v>2013</v>
      </c>
      <c r="B83" s="127">
        <v>4</v>
      </c>
      <c r="C83" s="127">
        <v>1.5809136000000001E-2</v>
      </c>
    </row>
    <row r="84" spans="1:3">
      <c r="A84" s="127">
        <v>2014</v>
      </c>
      <c r="B84" s="127">
        <v>4</v>
      </c>
      <c r="C84" s="127">
        <v>1.3125481E-2</v>
      </c>
    </row>
    <row r="85" spans="1:3">
      <c r="A85" s="127">
        <v>2015</v>
      </c>
      <c r="B85" s="127">
        <v>4</v>
      </c>
      <c r="C85" s="127">
        <v>2.3277863999999999E-2</v>
      </c>
    </row>
    <row r="86" spans="1:3">
      <c r="A86" s="127">
        <v>2016</v>
      </c>
      <c r="B86" s="127">
        <v>4</v>
      </c>
      <c r="C86" s="127">
        <v>1.4374102E-2</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5D434-9402-2C4B-9D8C-7033A14E3DE8}">
  <sheetPr codeName="Sheet6"/>
  <dimension ref="A1:I23"/>
  <sheetViews>
    <sheetView zoomScaleNormal="100" workbookViewId="0">
      <pane xSplit="1" ySplit="2" topLeftCell="B3" activePane="bottomRight" state="frozen"/>
      <selection pane="topRight" activeCell="B1" sqref="B1"/>
      <selection pane="bottomLeft" activeCell="A3" sqref="A3"/>
      <selection pane="bottomRight"/>
    </sheetView>
  </sheetViews>
  <sheetFormatPr baseColWidth="10" defaultRowHeight="15"/>
  <cols>
    <col min="1" max="1" width="43.140625" style="120" customWidth="1"/>
    <col min="2" max="16384" width="10.7109375" style="120"/>
  </cols>
  <sheetData>
    <row r="1" spans="1:9" ht="16">
      <c r="A1" s="151" t="s">
        <v>210</v>
      </c>
      <c r="D1" s="124" t="s">
        <v>423</v>
      </c>
    </row>
    <row r="2" spans="1:9" s="167" customFormat="1" ht="48" customHeight="1">
      <c r="B2" s="167" t="s">
        <v>167</v>
      </c>
      <c r="C2" s="168" t="s">
        <v>207</v>
      </c>
      <c r="D2" s="168" t="s">
        <v>206</v>
      </c>
      <c r="E2" s="168" t="s">
        <v>205</v>
      </c>
      <c r="G2" s="169" t="s">
        <v>209</v>
      </c>
      <c r="H2" s="167" t="s">
        <v>208</v>
      </c>
    </row>
    <row r="3" spans="1:9" ht="16">
      <c r="A3" s="120" t="s">
        <v>204</v>
      </c>
      <c r="B3" s="153">
        <v>10.199999999999999</v>
      </c>
      <c r="C3" s="153">
        <f>B3</f>
        <v>10.199999999999999</v>
      </c>
      <c r="D3" s="153">
        <v>9.17</v>
      </c>
      <c r="E3" s="153">
        <f>E5-E4</f>
        <v>6.2</v>
      </c>
      <c r="F3" s="153"/>
      <c r="G3" s="170">
        <f>E3/C3</f>
        <v>0.60784313725490202</v>
      </c>
      <c r="H3" s="170">
        <f>D3/C3</f>
        <v>0.89901960784313728</v>
      </c>
      <c r="I3" s="125"/>
    </row>
    <row r="4" spans="1:9" ht="16">
      <c r="A4" s="120" t="s">
        <v>203</v>
      </c>
      <c r="B4" s="153">
        <v>0.58299999999999996</v>
      </c>
      <c r="C4" s="171">
        <v>2.9804000000000004</v>
      </c>
      <c r="D4" s="171">
        <v>3.14</v>
      </c>
      <c r="E4" s="171">
        <v>1.7</v>
      </c>
      <c r="F4" s="171"/>
      <c r="G4" s="170">
        <f>E4/C4</f>
        <v>0.57039323580727408</v>
      </c>
      <c r="H4" s="170">
        <f>D4/C4</f>
        <v>1.0535498590793182</v>
      </c>
      <c r="I4" s="125"/>
    </row>
    <row r="5" spans="1:9" ht="16">
      <c r="A5" s="151" t="s">
        <v>202</v>
      </c>
      <c r="B5" s="153">
        <f>B3+B4</f>
        <v>10.782999999999999</v>
      </c>
      <c r="C5" s="153">
        <f>C3+C4</f>
        <v>13.180399999999999</v>
      </c>
      <c r="D5" s="153">
        <f>D3+D4</f>
        <v>12.31</v>
      </c>
      <c r="E5" s="153">
        <v>7.9</v>
      </c>
      <c r="F5" s="153"/>
      <c r="G5" s="170">
        <f>E5/C5</f>
        <v>0.59937482929197905</v>
      </c>
      <c r="H5" s="170">
        <f>D5/C5</f>
        <v>0.93396255045370413</v>
      </c>
    </row>
    <row r="6" spans="1:9" ht="16">
      <c r="B6" s="153"/>
      <c r="C6" s="153"/>
      <c r="D6" s="153"/>
      <c r="E6" s="153"/>
      <c r="F6" s="171"/>
      <c r="G6" s="170"/>
      <c r="H6" s="170"/>
    </row>
    <row r="7" spans="1:9" ht="16">
      <c r="B7" s="153"/>
      <c r="C7" s="153"/>
      <c r="D7" s="153"/>
      <c r="E7" s="153"/>
      <c r="F7" s="153"/>
      <c r="G7" s="170"/>
      <c r="H7" s="170"/>
    </row>
    <row r="8" spans="1:9" ht="16">
      <c r="A8" s="120" t="s">
        <v>201</v>
      </c>
      <c r="B8" s="153">
        <v>6.62</v>
      </c>
      <c r="C8" s="172">
        <f>B8+400*0.00095</f>
        <v>7</v>
      </c>
      <c r="D8" s="153">
        <v>7.13</v>
      </c>
      <c r="E8" s="153">
        <f>(7900-51500*0.05)/1000-E9</f>
        <v>4.2650000000000006</v>
      </c>
      <c r="F8" s="153"/>
      <c r="G8" s="170"/>
      <c r="H8" s="170"/>
    </row>
    <row r="9" spans="1:9" ht="16">
      <c r="A9" s="120" t="s">
        <v>200</v>
      </c>
      <c r="B9" s="153">
        <v>7.8399999999999997E-2</v>
      </c>
      <c r="C9" s="153">
        <v>2.0758000000000001</v>
      </c>
      <c r="D9" s="153">
        <v>1.54</v>
      </c>
      <c r="E9" s="153">
        <f>1.7-0.64</f>
        <v>1.06</v>
      </c>
      <c r="F9" s="153"/>
      <c r="G9" s="170"/>
      <c r="H9" s="170"/>
    </row>
    <row r="10" spans="1:9" ht="16">
      <c r="A10" s="120" t="s">
        <v>199</v>
      </c>
      <c r="B10" s="153">
        <f>B8+B9</f>
        <v>6.6984000000000004</v>
      </c>
      <c r="C10" s="153">
        <f>C8+C9</f>
        <v>9.075800000000001</v>
      </c>
      <c r="D10" s="153">
        <f>D8+D9</f>
        <v>8.67</v>
      </c>
      <c r="E10" s="153">
        <f>E8+E9</f>
        <v>5.3250000000000011</v>
      </c>
      <c r="F10" s="153"/>
      <c r="G10" s="170"/>
      <c r="H10" s="170"/>
    </row>
    <row r="11" spans="1:9" ht="16">
      <c r="A11" s="120" t="s">
        <v>198</v>
      </c>
      <c r="B11" s="173">
        <f>(0.02*B8+0.03*B9)*1000</f>
        <v>134.75200000000001</v>
      </c>
      <c r="C11" s="173">
        <f>(0.02*C8+0.03*C9)*1000</f>
        <v>202.274</v>
      </c>
      <c r="D11" s="173">
        <f>(0.02*D8+0.03*D9)*1000</f>
        <v>188.79999999999998</v>
      </c>
      <c r="E11" s="173">
        <f>(0.02*E8+0.03*E9)*1000</f>
        <v>117.10000000000001</v>
      </c>
      <c r="F11" s="153"/>
      <c r="G11" s="170"/>
      <c r="H11" s="170"/>
    </row>
    <row r="12" spans="1:9" ht="16">
      <c r="A12" s="120" t="s">
        <v>197</v>
      </c>
      <c r="B12" s="153"/>
      <c r="C12" s="174">
        <v>0.11703869387358301</v>
      </c>
      <c r="D12" s="174">
        <v>0.11180562329314932</v>
      </c>
      <c r="E12" s="174">
        <v>6.8669543718110751E-2</v>
      </c>
      <c r="F12" s="153"/>
      <c r="G12" s="153"/>
      <c r="H12" s="153"/>
    </row>
    <row r="13" spans="1:9" ht="16">
      <c r="B13" s="153"/>
      <c r="C13" s="174"/>
      <c r="D13" s="174">
        <f>D10/75.6</f>
        <v>0.11468253968253969</v>
      </c>
      <c r="E13" s="153"/>
      <c r="F13" s="153"/>
      <c r="G13" s="153"/>
      <c r="H13" s="153"/>
    </row>
    <row r="14" spans="1:9">
      <c r="B14" s="153"/>
      <c r="C14" s="153"/>
      <c r="D14" s="153"/>
      <c r="E14" s="153"/>
      <c r="F14" s="153"/>
      <c r="G14" s="153"/>
      <c r="H14" s="153"/>
    </row>
    <row r="17" spans="1:5">
      <c r="A17" s="123"/>
    </row>
    <row r="18" spans="1:5">
      <c r="B18" s="152"/>
      <c r="C18" s="152"/>
    </row>
    <row r="19" spans="1:5" ht="16">
      <c r="A19" s="123"/>
      <c r="B19" s="121"/>
      <c r="C19" s="121"/>
      <c r="D19" s="121"/>
      <c r="E19" s="121"/>
    </row>
    <row r="20" spans="1:5">
      <c r="A20" s="123"/>
      <c r="B20" s="122"/>
    </row>
    <row r="23" spans="1:5" ht="16">
      <c r="B23" s="121"/>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6C62B-3DDA-3445-B666-FC2716C478D8}">
  <sheetPr codeName="Sheet8"/>
  <dimension ref="A1:Z32"/>
  <sheetViews>
    <sheetView workbookViewId="0">
      <pane xSplit="1" ySplit="3" topLeftCell="B4" activePane="bottomRight" state="frozen"/>
      <selection activeCell="L24" sqref="L24"/>
      <selection pane="topRight" activeCell="L24" sqref="L24"/>
      <selection pane="bottomLeft" activeCell="L24" sqref="L24"/>
      <selection pane="bottomRight" activeCell="D17" sqref="D17"/>
    </sheetView>
  </sheetViews>
  <sheetFormatPr baseColWidth="10" defaultRowHeight="16"/>
  <cols>
    <col min="1" max="18" width="10.7109375" style="128"/>
    <col min="20" max="20" width="10.7109375" style="128"/>
    <col min="26" max="16384" width="10.7109375" style="128"/>
  </cols>
  <sheetData>
    <row r="1" spans="1:26" ht="29" customHeight="1">
      <c r="A1" s="155"/>
      <c r="B1" s="156" t="s">
        <v>431</v>
      </c>
      <c r="C1" s="155"/>
      <c r="D1" s="155"/>
      <c r="E1" s="155"/>
      <c r="F1" s="155"/>
      <c r="G1" s="155"/>
      <c r="H1" s="155"/>
      <c r="I1" s="155"/>
      <c r="J1" s="155"/>
      <c r="K1" s="147"/>
      <c r="N1" s="156" t="s">
        <v>430</v>
      </c>
    </row>
    <row r="2" spans="1:26" s="142" customFormat="1" ht="34">
      <c r="B2" s="130" t="s">
        <v>230</v>
      </c>
      <c r="C2" s="132" t="s">
        <v>229</v>
      </c>
      <c r="D2" s="130" t="s">
        <v>228</v>
      </c>
      <c r="E2" s="130" t="s">
        <v>227</v>
      </c>
      <c r="F2" s="132" t="s">
        <v>226</v>
      </c>
      <c r="G2" s="130" t="s">
        <v>225</v>
      </c>
      <c r="H2" s="132" t="s">
        <v>223</v>
      </c>
      <c r="I2" s="130" t="s">
        <v>221</v>
      </c>
      <c r="J2" s="162" t="s">
        <v>224</v>
      </c>
      <c r="K2" s="130" t="s">
        <v>219</v>
      </c>
      <c r="L2" s="130" t="s">
        <v>111</v>
      </c>
      <c r="M2" s="130"/>
      <c r="N2" s="132" t="s">
        <v>223</v>
      </c>
      <c r="O2" s="132" t="s">
        <v>222</v>
      </c>
      <c r="P2" s="130" t="s">
        <v>221</v>
      </c>
      <c r="Q2" s="130" t="s">
        <v>220</v>
      </c>
      <c r="R2" s="130"/>
    </row>
    <row r="3" spans="1:26" s="143" customFormat="1" ht="24">
      <c r="A3" s="146" t="s">
        <v>424</v>
      </c>
      <c r="B3" s="154" t="s">
        <v>425</v>
      </c>
      <c r="C3" s="154"/>
      <c r="D3" s="154"/>
      <c r="E3" s="154"/>
      <c r="F3" s="154"/>
      <c r="G3" s="154"/>
      <c r="H3" s="154"/>
      <c r="I3" s="154"/>
      <c r="J3" s="154" t="s">
        <v>426</v>
      </c>
      <c r="K3" s="154"/>
      <c r="L3" s="154"/>
      <c r="M3" s="145"/>
      <c r="N3" s="144" t="s">
        <v>214</v>
      </c>
      <c r="O3" s="144" t="s">
        <v>429</v>
      </c>
      <c r="P3" s="144" t="s">
        <v>214</v>
      </c>
      <c r="Q3" s="144" t="s">
        <v>429</v>
      </c>
      <c r="R3" s="144"/>
    </row>
    <row r="4" spans="1:26">
      <c r="A4" s="142">
        <v>1995</v>
      </c>
      <c r="B4" s="130"/>
      <c r="C4" s="132"/>
      <c r="D4" s="130"/>
      <c r="E4" s="130"/>
      <c r="F4" s="132"/>
      <c r="G4" s="130"/>
      <c r="H4" s="132"/>
      <c r="I4" s="130"/>
      <c r="J4" s="140">
        <v>4.6126278342386459E-2</v>
      </c>
      <c r="K4" s="158">
        <v>6.5799999999999997E-2</v>
      </c>
      <c r="L4" s="158">
        <v>7.5899999999999995E-2</v>
      </c>
      <c r="M4" s="131"/>
      <c r="N4" s="136"/>
      <c r="O4" s="136"/>
      <c r="P4" s="136"/>
      <c r="Q4" s="136"/>
      <c r="R4" s="136"/>
      <c r="T4" s="135"/>
      <c r="Z4" s="135"/>
    </row>
    <row r="5" spans="1:26">
      <c r="A5" s="135">
        <v>1996</v>
      </c>
      <c r="B5" s="133">
        <v>4.5519089999999998E-2</v>
      </c>
      <c r="C5" s="133">
        <v>4.3465719999999999E-2</v>
      </c>
      <c r="D5" s="133">
        <v>4.2948760000000002E-2</v>
      </c>
      <c r="E5" s="133">
        <v>4.2487030000000002E-2</v>
      </c>
      <c r="F5" s="133">
        <v>4.3708980000000001E-2</v>
      </c>
      <c r="G5" s="133">
        <v>4.3124410000000002E-2</v>
      </c>
      <c r="H5" s="133">
        <v>4.7318800000000001E-2</v>
      </c>
      <c r="I5" s="133">
        <v>4.5979630000000001E-2</v>
      </c>
      <c r="J5" s="140">
        <v>4.6003801021215637E-2</v>
      </c>
      <c r="K5" s="158">
        <v>6.438333333333332E-2</v>
      </c>
      <c r="L5" s="158">
        <v>7.3700000000000002E-2</v>
      </c>
      <c r="M5" s="131"/>
      <c r="N5" s="133">
        <f>H5</f>
        <v>4.7318800000000001E-2</v>
      </c>
      <c r="O5" s="135"/>
      <c r="P5" s="133">
        <f>I5</f>
        <v>4.5979630000000001E-2</v>
      </c>
      <c r="Q5" s="133"/>
      <c r="R5" s="133"/>
      <c r="T5" s="135"/>
      <c r="Z5" s="135"/>
    </row>
    <row r="6" spans="1:26">
      <c r="A6" s="135">
        <v>1997</v>
      </c>
      <c r="B6" s="133">
        <v>4.2606140000000001E-2</v>
      </c>
      <c r="C6" s="133">
        <v>4.3597629999999998E-2</v>
      </c>
      <c r="D6" s="133">
        <v>4.1515080000000003E-2</v>
      </c>
      <c r="E6" s="133">
        <v>4.1035250000000002E-2</v>
      </c>
      <c r="F6" s="133">
        <v>4.276286E-2</v>
      </c>
      <c r="G6" s="133">
        <v>4.09927E-2</v>
      </c>
      <c r="H6" s="133">
        <v>4.319274E-2</v>
      </c>
      <c r="I6" s="133">
        <v>4.3464910000000002E-2</v>
      </c>
      <c r="J6" s="140">
        <v>4.5673325762772297E-2</v>
      </c>
      <c r="K6" s="158">
        <v>6.3524999999999998E-2</v>
      </c>
      <c r="L6" s="158">
        <v>7.2616666666666677E-2</v>
      </c>
      <c r="M6" s="131"/>
      <c r="N6" s="133">
        <f>H6</f>
        <v>4.319274E-2</v>
      </c>
      <c r="O6" s="133"/>
      <c r="P6" s="133">
        <f>I6</f>
        <v>4.3464910000000002E-2</v>
      </c>
      <c r="Q6" s="133"/>
      <c r="R6" s="133"/>
      <c r="T6" s="135"/>
      <c r="Z6" s="135"/>
    </row>
    <row r="7" spans="1:26">
      <c r="A7" s="135">
        <v>1998</v>
      </c>
      <c r="B7" s="133">
        <v>4.5197260000000003E-2</v>
      </c>
      <c r="C7" s="133">
        <v>4.2897739999999997E-2</v>
      </c>
      <c r="D7" s="133">
        <v>4.5207589999999999E-2</v>
      </c>
      <c r="E7" s="133">
        <v>3.8279210000000001E-2</v>
      </c>
      <c r="F7" s="133">
        <v>3.7371540000000002E-2</v>
      </c>
      <c r="G7" s="133">
        <v>3.779859E-2</v>
      </c>
      <c r="H7" s="133">
        <v>4.6343460000000003E-2</v>
      </c>
      <c r="I7" s="133">
        <v>4.3583915000000001E-2</v>
      </c>
      <c r="J7" s="140">
        <v>4.6428198272341514E-2</v>
      </c>
      <c r="K7" s="158">
        <v>5.2641666666666663E-2</v>
      </c>
      <c r="L7" s="158">
        <v>6.5316666666666662E-2</v>
      </c>
      <c r="M7" s="131"/>
      <c r="N7" s="133">
        <f>H7</f>
        <v>4.6343460000000003E-2</v>
      </c>
      <c r="O7" s="133"/>
      <c r="P7" s="133">
        <f>I7</f>
        <v>4.3583915000000001E-2</v>
      </c>
      <c r="Q7" s="133"/>
      <c r="R7" s="133"/>
      <c r="T7" s="135"/>
      <c r="Z7" s="135"/>
    </row>
    <row r="8" spans="1:26">
      <c r="A8" s="135">
        <v>1999</v>
      </c>
      <c r="B8" s="133">
        <v>4.1540680000000003E-2</v>
      </c>
      <c r="C8" s="133">
        <v>3.9710670000000003E-2</v>
      </c>
      <c r="D8" s="133">
        <v>3.6727339999999997E-2</v>
      </c>
      <c r="E8" s="133">
        <v>3.834357E-2</v>
      </c>
      <c r="F8" s="133">
        <v>4.6133170000000001E-2</v>
      </c>
      <c r="G8" s="133">
        <v>3.3839849999999998E-2</v>
      </c>
      <c r="H8" s="133">
        <v>4.1128860000000003E-2</v>
      </c>
      <c r="I8" s="133">
        <v>4.3702919999999999E-2</v>
      </c>
      <c r="J8" s="140">
        <v>4.6182589781244308E-2</v>
      </c>
      <c r="K8" s="158">
        <v>5.6366666666666669E-2</v>
      </c>
      <c r="L8" s="158">
        <v>7.0416666666666669E-2</v>
      </c>
      <c r="M8" s="131"/>
      <c r="N8" s="133">
        <f>H8</f>
        <v>4.1128860000000003E-2</v>
      </c>
      <c r="O8" s="133"/>
      <c r="P8" s="133">
        <f>I8</f>
        <v>4.3702919999999999E-2</v>
      </c>
      <c r="Q8" s="133"/>
      <c r="R8" s="133"/>
      <c r="T8" s="135"/>
      <c r="Z8" s="135"/>
    </row>
    <row r="9" spans="1:26">
      <c r="A9" s="135">
        <v>2000</v>
      </c>
      <c r="B9" s="133">
        <v>4.3826469999999999E-2</v>
      </c>
      <c r="C9" s="133">
        <v>4.4247399999999999E-2</v>
      </c>
      <c r="D9" s="133">
        <v>4.124891E-2</v>
      </c>
      <c r="E9" s="133">
        <v>4.0017619999999997E-2</v>
      </c>
      <c r="F9" s="133">
        <v>3.9785609999999999E-2</v>
      </c>
      <c r="G9" s="133">
        <v>4.0183650000000001E-2</v>
      </c>
      <c r="H9" s="133">
        <v>3.855422E-2</v>
      </c>
      <c r="I9" s="133">
        <v>4.3407029999999999E-2</v>
      </c>
      <c r="J9" s="140">
        <v>5.1989500070588675E-2</v>
      </c>
      <c r="K9" s="158">
        <v>6.029166666666666E-2</v>
      </c>
      <c r="L9" s="158">
        <v>7.6225000000000001E-2</v>
      </c>
      <c r="M9" s="131"/>
      <c r="N9" s="133">
        <f>H9</f>
        <v>3.855422E-2</v>
      </c>
      <c r="O9" s="133">
        <f>FigA15AZZZ!C53</f>
        <v>4.5470326999999998E-2</v>
      </c>
      <c r="P9" s="133">
        <f>I9</f>
        <v>4.3407029999999999E-2</v>
      </c>
      <c r="Q9" s="133">
        <f>FigA15AZZZ!C70</f>
        <v>5.4590410999999998E-2</v>
      </c>
      <c r="R9" s="133"/>
      <c r="T9" s="135"/>
      <c r="Z9" s="135"/>
    </row>
    <row r="10" spans="1:26">
      <c r="A10" s="135">
        <v>2001</v>
      </c>
      <c r="B10" s="133"/>
      <c r="C10" s="133">
        <v>4.4046410000000001E-2</v>
      </c>
      <c r="D10" s="133">
        <v>4.192332E-2</v>
      </c>
      <c r="E10" s="133">
        <v>3.8196750000000002E-2</v>
      </c>
      <c r="F10" s="133">
        <v>3.5903280000000003E-2</v>
      </c>
      <c r="G10" s="133">
        <v>3.6246960000000002E-2</v>
      </c>
      <c r="H10" s="133">
        <v>3.5979579999999997E-2</v>
      </c>
      <c r="I10" s="133">
        <v>4.3111139999999999E-2</v>
      </c>
      <c r="J10" s="140">
        <v>4.8682173061223834E-2</v>
      </c>
      <c r="K10" s="158">
        <v>5.0175000000000011E-2</v>
      </c>
      <c r="L10" s="158">
        <v>7.0824999999999999E-2</v>
      </c>
      <c r="M10" s="131"/>
      <c r="N10" s="133">
        <f>H10</f>
        <v>3.5979579999999997E-2</v>
      </c>
      <c r="O10" s="133">
        <f>FigA15AZZZ!C54</f>
        <v>3.5816467999999997E-2</v>
      </c>
      <c r="P10" s="133">
        <f>I10</f>
        <v>4.3111139999999999E-2</v>
      </c>
      <c r="Q10" s="133">
        <f>FigA15AZZZ!C71</f>
        <v>4.6935927000000002E-2</v>
      </c>
      <c r="R10" s="133"/>
      <c r="T10" s="135"/>
      <c r="Z10" s="135"/>
    </row>
    <row r="11" spans="1:26">
      <c r="A11" s="135">
        <v>2002</v>
      </c>
      <c r="B11" s="133"/>
      <c r="C11" s="133">
        <v>3.2577679999999998E-2</v>
      </c>
      <c r="D11" s="133">
        <v>3.2790109999999997E-2</v>
      </c>
      <c r="E11" s="133">
        <v>2.763498E-2</v>
      </c>
      <c r="F11" s="133">
        <v>2.8897240000000001E-2</v>
      </c>
      <c r="G11" s="133">
        <v>2.9042399999999999E-2</v>
      </c>
      <c r="H11" s="133">
        <v>2.5962220000000001E-2</v>
      </c>
      <c r="I11" s="133">
        <v>3.4055990000000001E-2</v>
      </c>
      <c r="J11" s="140">
        <v>3.4663151642713663E-2</v>
      </c>
      <c r="K11" s="158">
        <v>4.6108333333333328E-2</v>
      </c>
      <c r="L11" s="158">
        <v>6.4916666666666664E-2</v>
      </c>
      <c r="M11" s="131"/>
      <c r="N11" s="133">
        <f>H11</f>
        <v>2.5962220000000001E-2</v>
      </c>
      <c r="O11" s="133">
        <f>FigA15AZZZ!C55</f>
        <v>3.0121711999999998E-2</v>
      </c>
      <c r="P11" s="133">
        <f>I11</f>
        <v>3.4055990000000001E-2</v>
      </c>
      <c r="Q11" s="133">
        <f>FigA15AZZZ!C72</f>
        <v>3.3338147999999998E-2</v>
      </c>
      <c r="R11" s="133"/>
      <c r="T11" s="135"/>
      <c r="Z11" s="135"/>
    </row>
    <row r="12" spans="1:26">
      <c r="A12" s="135">
        <v>2003</v>
      </c>
      <c r="B12" s="133"/>
      <c r="C12" s="133"/>
      <c r="D12" s="133">
        <v>2.3571209999999999E-2</v>
      </c>
      <c r="E12" s="133">
        <v>2.483641E-2</v>
      </c>
      <c r="F12" s="133">
        <v>2.1713059999999999E-2</v>
      </c>
      <c r="G12" s="133">
        <v>2.0206729999999999E-2</v>
      </c>
      <c r="H12" s="133">
        <v>2.2376549999999999E-2</v>
      </c>
      <c r="I12" s="133">
        <v>3.5130799999999997E-2</v>
      </c>
      <c r="J12" s="140">
        <v>2.6989908828114674E-2</v>
      </c>
      <c r="K12" s="158">
        <v>4.0149999999999998E-2</v>
      </c>
      <c r="L12" s="158">
        <v>5.6666666666666671E-2</v>
      </c>
      <c r="M12" s="131"/>
      <c r="N12" s="133">
        <f>H12</f>
        <v>2.2376549999999999E-2</v>
      </c>
      <c r="O12" s="133">
        <f>FigA15AZZZ!C56</f>
        <v>2.346403E-2</v>
      </c>
      <c r="P12" s="133">
        <f>I12</f>
        <v>3.5130799999999997E-2</v>
      </c>
      <c r="Q12" s="133">
        <f>FigA15AZZZ!C73</f>
        <v>3.3651120999999999E-2</v>
      </c>
      <c r="R12" s="133"/>
      <c r="T12" s="135"/>
      <c r="Z12" s="135"/>
    </row>
    <row r="13" spans="1:26">
      <c r="A13" s="135">
        <v>2004</v>
      </c>
      <c r="B13" s="133"/>
      <c r="C13" s="133"/>
      <c r="D13" s="133">
        <v>2.3285130000000001E-2</v>
      </c>
      <c r="E13" s="133">
        <v>2.196594E-2</v>
      </c>
      <c r="F13" s="133">
        <v>2.1222560000000001E-2</v>
      </c>
      <c r="G13" s="133">
        <v>2.1652419999999999E-2</v>
      </c>
      <c r="H13" s="133">
        <v>1.9954840000000001E-2</v>
      </c>
      <c r="I13" s="133">
        <v>2.487141E-2</v>
      </c>
      <c r="J13" s="140">
        <v>2.4428408801149791E-2</v>
      </c>
      <c r="K13" s="158">
        <v>4.2741666666666671E-2</v>
      </c>
      <c r="L13" s="158">
        <v>5.6283333333333331E-2</v>
      </c>
      <c r="M13" s="131"/>
      <c r="N13" s="133">
        <f>H13</f>
        <v>1.9954840000000001E-2</v>
      </c>
      <c r="O13" s="133">
        <f>FigA15AZZZ!C57</f>
        <v>2.2041798000000001E-2</v>
      </c>
      <c r="P13" s="133">
        <f>I13</f>
        <v>2.487141E-2</v>
      </c>
      <c r="Q13" s="133">
        <f>FigA15AZZZ!C74</f>
        <v>2.40252E-2</v>
      </c>
      <c r="R13" s="133"/>
      <c r="T13" s="135"/>
      <c r="Z13" s="135"/>
    </row>
    <row r="14" spans="1:26">
      <c r="A14" s="135">
        <v>2005</v>
      </c>
      <c r="B14" s="133"/>
      <c r="C14" s="133"/>
      <c r="D14" s="133">
        <v>2.4167930000000001E-2</v>
      </c>
      <c r="E14" s="133">
        <v>2.4561840000000001E-2</v>
      </c>
      <c r="F14" s="133">
        <v>2.6698369999999999E-2</v>
      </c>
      <c r="G14" s="133">
        <v>2.2000209999999999E-2</v>
      </c>
      <c r="H14" s="133">
        <v>2.5040010000000001E-2</v>
      </c>
      <c r="I14" s="133">
        <v>3.2141299999999998E-2</v>
      </c>
      <c r="J14" s="140">
        <v>2.9128368816938473E-2</v>
      </c>
      <c r="K14" s="158">
        <v>4.2900000000000001E-2</v>
      </c>
      <c r="L14" s="158">
        <v>5.2350000000000001E-2</v>
      </c>
      <c r="M14" s="131"/>
      <c r="N14" s="133">
        <f>H14</f>
        <v>2.5040010000000001E-2</v>
      </c>
      <c r="O14" s="133">
        <f>FigA15AZZZ!C58</f>
        <v>2.4516686999999999E-2</v>
      </c>
      <c r="P14" s="133">
        <f>I14</f>
        <v>3.2141299999999998E-2</v>
      </c>
      <c r="Q14" s="133">
        <f>FigA15AZZZ!C75</f>
        <v>2.9417694000000001E-2</v>
      </c>
      <c r="R14" s="133"/>
      <c r="T14" s="135"/>
      <c r="Z14" s="135"/>
    </row>
    <row r="15" spans="1:26">
      <c r="A15" s="135">
        <v>2006</v>
      </c>
      <c r="B15" s="133"/>
      <c r="C15" s="133"/>
      <c r="D15" s="133"/>
      <c r="E15" s="133">
        <v>2.984009E-2</v>
      </c>
      <c r="F15" s="133">
        <v>2.8920370000000001E-2</v>
      </c>
      <c r="G15" s="133">
        <v>3.184526E-2</v>
      </c>
      <c r="H15" s="133">
        <v>3.0857039999999999E-2</v>
      </c>
      <c r="I15" s="133">
        <v>3.4608239999999998E-2</v>
      </c>
      <c r="J15" s="140">
        <v>3.8531697407255899E-2</v>
      </c>
      <c r="K15" s="158">
        <v>4.791666666666667E-2</v>
      </c>
      <c r="L15" s="158">
        <v>5.5874999999999994E-2</v>
      </c>
      <c r="M15" s="131"/>
      <c r="N15" s="133">
        <f>H15</f>
        <v>3.0857039999999999E-2</v>
      </c>
      <c r="O15" s="133">
        <f>FigA15AZZZ!C59</f>
        <v>3.1904927999999999E-2</v>
      </c>
      <c r="P15" s="133">
        <f>I15</f>
        <v>3.4608239999999998E-2</v>
      </c>
      <c r="Q15" s="133">
        <f>FigA15AZZZ!C76</f>
        <v>3.4703165000000001E-2</v>
      </c>
      <c r="R15" s="133"/>
      <c r="T15" s="135"/>
      <c r="Z15" s="135"/>
    </row>
    <row r="16" spans="1:26">
      <c r="A16" s="135">
        <v>2007</v>
      </c>
      <c r="B16" s="133"/>
      <c r="C16" s="133"/>
      <c r="D16" s="133"/>
      <c r="E16" s="133">
        <v>3.4895309999999999E-2</v>
      </c>
      <c r="F16" s="133">
        <v>2.9044509999999999E-2</v>
      </c>
      <c r="G16" s="133">
        <v>3.4706019999999997E-2</v>
      </c>
      <c r="H16" s="133">
        <v>3.1306050000000002E-2</v>
      </c>
      <c r="I16" s="133">
        <v>3.5506610000000001E-2</v>
      </c>
      <c r="J16" s="140">
        <v>4.1788966949251827E-2</v>
      </c>
      <c r="K16" s="158">
        <v>4.6291666666666662E-2</v>
      </c>
      <c r="L16" s="158">
        <v>5.5558333333333321E-2</v>
      </c>
      <c r="M16" s="131"/>
      <c r="N16" s="133">
        <f>H16</f>
        <v>3.1306050000000002E-2</v>
      </c>
      <c r="O16" s="133">
        <f>FigA15AZZZ!C60</f>
        <v>3.2711974999999997E-2</v>
      </c>
      <c r="P16" s="133">
        <f>I16</f>
        <v>3.5506610000000001E-2</v>
      </c>
      <c r="Q16" s="133">
        <f>FigA15AZZZ!C77</f>
        <v>3.5134329999999998E-2</v>
      </c>
      <c r="R16" s="133"/>
      <c r="T16" s="135"/>
      <c r="Z16" s="135"/>
    </row>
    <row r="17" spans="1:26">
      <c r="A17" s="141">
        <v>2008</v>
      </c>
      <c r="B17" s="137"/>
      <c r="C17" s="137"/>
      <c r="D17" s="137"/>
      <c r="E17" s="137"/>
      <c r="F17" s="137"/>
      <c r="G17" s="137">
        <v>2.445466E-2</v>
      </c>
      <c r="H17" s="137">
        <v>2.5081300000000001E-2</v>
      </c>
      <c r="I17" s="137">
        <v>3.8369960000000002E-2</v>
      </c>
      <c r="J17" s="140">
        <v>2.9816107525857512E-2</v>
      </c>
      <c r="K17" s="161">
        <v>3.6666666666666667E-2</v>
      </c>
      <c r="L17" s="161">
        <v>5.6316666666666668E-2</v>
      </c>
      <c r="M17" s="139"/>
      <c r="N17" s="137">
        <f>H17</f>
        <v>2.5081300000000001E-2</v>
      </c>
      <c r="O17" s="133">
        <f>FigA15AZZZ!C61</f>
        <v>2.4323041E-2</v>
      </c>
      <c r="P17" s="137">
        <f>I17</f>
        <v>3.8369960000000002E-2</v>
      </c>
      <c r="Q17" s="133">
        <f>FigA15AZZZ!C78</f>
        <v>4.3155829999999999E-2</v>
      </c>
      <c r="R17" s="137"/>
      <c r="T17" s="135"/>
      <c r="Z17" s="135"/>
    </row>
    <row r="18" spans="1:26">
      <c r="A18" s="135">
        <v>2009</v>
      </c>
      <c r="B18" s="133"/>
      <c r="C18" s="133"/>
      <c r="D18" s="133"/>
      <c r="E18" s="133"/>
      <c r="F18" s="133"/>
      <c r="G18" s="133">
        <v>1.72795E-2</v>
      </c>
      <c r="H18" s="133">
        <v>1.5535129999999999E-2</v>
      </c>
      <c r="I18" s="133">
        <v>2.6037049999999999E-2</v>
      </c>
      <c r="J18" s="140">
        <v>2.1229103476759444E-2</v>
      </c>
      <c r="K18" s="158">
        <v>3.256666666666666E-2</v>
      </c>
      <c r="L18" s="158">
        <v>5.3133333333333324E-2</v>
      </c>
      <c r="M18" s="131"/>
      <c r="N18" s="133">
        <f>H18</f>
        <v>1.5535129999999999E-2</v>
      </c>
      <c r="O18" s="133">
        <f>FigA15AZZZ!C62</f>
        <v>1.7447852E-2</v>
      </c>
      <c r="P18" s="133">
        <f>I18</f>
        <v>2.6037049999999999E-2</v>
      </c>
      <c r="Q18" s="133">
        <f>FigA15AZZZ!C79</f>
        <v>1.6556398999999999E-2</v>
      </c>
      <c r="R18" s="133"/>
      <c r="T18" s="135"/>
      <c r="Z18" s="135"/>
    </row>
    <row r="19" spans="1:26">
      <c r="A19" s="135">
        <v>2010</v>
      </c>
      <c r="B19" s="133"/>
      <c r="C19" s="133"/>
      <c r="D19" s="133"/>
      <c r="E19" s="133"/>
      <c r="F19" s="133"/>
      <c r="G19" s="133">
        <v>1.7376280000000001E-2</v>
      </c>
      <c r="H19" s="133">
        <v>1.659973E-2</v>
      </c>
      <c r="I19" s="133">
        <v>2.1724750000000001E-2</v>
      </c>
      <c r="J19" s="140">
        <v>1.7141159214473276E-2</v>
      </c>
      <c r="K19" s="158">
        <v>3.2141666666666666E-2</v>
      </c>
      <c r="L19" s="158">
        <v>4.9433333333333322E-2</v>
      </c>
      <c r="M19" s="131"/>
      <c r="N19" s="133">
        <f>H19</f>
        <v>1.659973E-2</v>
      </c>
      <c r="O19" s="133">
        <f>FigA15AZZZ!C63</f>
        <v>1.7396431E-2</v>
      </c>
      <c r="P19" s="133">
        <f>I19</f>
        <v>2.1724750000000001E-2</v>
      </c>
      <c r="Q19" s="133">
        <f>FigA15AZZZ!C80</f>
        <v>1.7452728000000001E-2</v>
      </c>
      <c r="R19" s="133"/>
      <c r="T19" s="135"/>
      <c r="Z19" s="135"/>
    </row>
    <row r="20" spans="1:26">
      <c r="A20" s="135">
        <v>2011</v>
      </c>
      <c r="B20" s="133"/>
      <c r="C20" s="133"/>
      <c r="D20" s="133"/>
      <c r="E20" s="133"/>
      <c r="F20" s="133"/>
      <c r="G20" s="133">
        <v>1.380518E-2</v>
      </c>
      <c r="H20" s="133">
        <v>1.5177080000000001E-2</v>
      </c>
      <c r="I20" s="133">
        <v>1.8838219999999999E-2</v>
      </c>
      <c r="J20" s="140">
        <v>1.4090387330768535E-2</v>
      </c>
      <c r="K20" s="158">
        <v>2.7858333333333329E-2</v>
      </c>
      <c r="L20" s="158">
        <v>4.6391666666666664E-2</v>
      </c>
      <c r="M20" s="131"/>
      <c r="N20" s="133">
        <f>H20</f>
        <v>1.5177080000000001E-2</v>
      </c>
      <c r="O20" s="133">
        <f>FigA15AZZZ!C64</f>
        <v>1.5746867000000001E-2</v>
      </c>
      <c r="P20" s="133">
        <f>I20</f>
        <v>1.8838219999999999E-2</v>
      </c>
      <c r="Q20" s="133">
        <f>FigA15AZZZ!C81</f>
        <v>1.6970981E-2</v>
      </c>
      <c r="R20" s="133"/>
      <c r="T20" s="135"/>
      <c r="Z20" s="135"/>
    </row>
    <row r="21" spans="1:26">
      <c r="A21" s="135">
        <v>2012</v>
      </c>
      <c r="H21" s="134">
        <f>N21</f>
        <v>1.3370376999999999E-2</v>
      </c>
      <c r="I21" s="134">
        <f>P21</f>
        <v>1.3905753999999999E-2</v>
      </c>
      <c r="J21" s="140">
        <v>1.280125671131793E-2</v>
      </c>
      <c r="K21" s="158">
        <v>1.8024999999999999E-2</v>
      </c>
      <c r="L21" s="158">
        <v>3.6733333333333333E-2</v>
      </c>
      <c r="M21" s="131"/>
      <c r="N21" s="134">
        <f>O21</f>
        <v>1.3370376999999999E-2</v>
      </c>
      <c r="O21" s="133">
        <f>FigA15AZZZ!C65</f>
        <v>1.3370376999999999E-2</v>
      </c>
      <c r="P21" s="134">
        <f>Q21</f>
        <v>1.3905753999999999E-2</v>
      </c>
      <c r="Q21" s="133">
        <f>FigA15AZZZ!C82</f>
        <v>1.3905753999999999E-2</v>
      </c>
      <c r="R21" s="134"/>
      <c r="T21" s="135"/>
      <c r="Z21" s="135"/>
    </row>
    <row r="22" spans="1:26">
      <c r="A22" s="135">
        <v>2013</v>
      </c>
      <c r="H22" s="134">
        <f>N22</f>
        <v>1.0470959E-2</v>
      </c>
      <c r="I22" s="134">
        <f>P22</f>
        <v>1.5809136000000001E-2</v>
      </c>
      <c r="J22" s="140">
        <v>1.1801191727408468E-2</v>
      </c>
      <c r="K22" s="158">
        <v>2.3508333333333332E-2</v>
      </c>
      <c r="L22" s="158">
        <v>4.2350000000000006E-2</v>
      </c>
      <c r="M22" s="131"/>
      <c r="N22" s="134">
        <f>O22</f>
        <v>1.0470959E-2</v>
      </c>
      <c r="O22" s="133">
        <f>FigA15AZZZ!C66</f>
        <v>1.0470959E-2</v>
      </c>
      <c r="P22" s="134">
        <f>Q22</f>
        <v>1.5809136000000001E-2</v>
      </c>
      <c r="Q22" s="133">
        <f>FigA15AZZZ!C83</f>
        <v>1.5809136000000001E-2</v>
      </c>
      <c r="R22" s="134"/>
      <c r="T22" s="135"/>
      <c r="Z22" s="135"/>
    </row>
    <row r="23" spans="1:26">
      <c r="A23" s="135">
        <v>2014</v>
      </c>
      <c r="H23" s="134">
        <f>N23</f>
        <v>1.0621139999999999E-2</v>
      </c>
      <c r="I23" s="134">
        <f>P23</f>
        <v>1.3125481E-2</v>
      </c>
      <c r="J23" s="140">
        <v>1.121116014006459E-2</v>
      </c>
      <c r="K23" s="158">
        <v>2.5408333333333335E-2</v>
      </c>
      <c r="L23" s="158">
        <v>4.1625000000000002E-2</v>
      </c>
      <c r="M23" s="131"/>
      <c r="N23" s="134">
        <f>O23</f>
        <v>1.0621139999999999E-2</v>
      </c>
      <c r="O23" s="133">
        <f>FigA15AZZZ!C67</f>
        <v>1.0621139999999999E-2</v>
      </c>
      <c r="P23" s="134">
        <f>Q23</f>
        <v>1.3125481E-2</v>
      </c>
      <c r="Q23" s="133">
        <f>FigA15AZZZ!C84</f>
        <v>1.3125481E-2</v>
      </c>
      <c r="R23" s="134"/>
      <c r="T23" s="135"/>
      <c r="Z23" s="135"/>
    </row>
    <row r="24" spans="1:26">
      <c r="A24" s="135">
        <v>2015</v>
      </c>
      <c r="H24" s="134">
        <f>N24</f>
        <v>1.0493274E-2</v>
      </c>
      <c r="I24" s="134">
        <f>P24</f>
        <v>2.3277863999999999E-2</v>
      </c>
      <c r="J24" s="140">
        <v>1.103211650051843E-2</v>
      </c>
      <c r="K24" s="158">
        <v>2.1358333333333337E-2</v>
      </c>
      <c r="L24" s="158">
        <v>3.8866666666666674E-2</v>
      </c>
      <c r="M24" s="131"/>
      <c r="N24" s="134">
        <f>O24</f>
        <v>1.0493274E-2</v>
      </c>
      <c r="O24" s="133">
        <f>FigA15AZZZ!C68</f>
        <v>1.0493274E-2</v>
      </c>
      <c r="P24" s="134">
        <f>Q24</f>
        <v>2.3277863999999999E-2</v>
      </c>
      <c r="Q24" s="133">
        <f>FigA15AZZZ!C85</f>
        <v>2.3277863999999999E-2</v>
      </c>
      <c r="R24" s="134"/>
      <c r="T24" s="135"/>
      <c r="Z24" s="135"/>
    </row>
    <row r="25" spans="1:26">
      <c r="A25" s="135">
        <v>2016</v>
      </c>
      <c r="H25" s="134">
        <f>N25</f>
        <v>9.5320856000000002E-3</v>
      </c>
      <c r="I25" s="134">
        <f>P25</f>
        <v>1.4374102E-2</v>
      </c>
      <c r="J25" s="140">
        <v>1.0794066205284183E-2</v>
      </c>
      <c r="K25" s="158">
        <v>1.8416666666666668E-2</v>
      </c>
      <c r="L25" s="158">
        <v>3.6658333333333334E-2</v>
      </c>
      <c r="M25" s="131"/>
      <c r="N25" s="134">
        <f>O25</f>
        <v>9.5320856000000002E-3</v>
      </c>
      <c r="O25" s="133">
        <f>FigA15AZZZ!C69</f>
        <v>9.5320856000000002E-3</v>
      </c>
      <c r="P25" s="134">
        <f>Q25</f>
        <v>1.4374102E-2</v>
      </c>
      <c r="Q25" s="133">
        <f>FigA15AZZZ!C86</f>
        <v>1.4374102E-2</v>
      </c>
      <c r="R25" s="134"/>
      <c r="T25" s="135"/>
      <c r="Z25" s="135"/>
    </row>
    <row r="26" spans="1:26">
      <c r="A26" s="135">
        <v>2017</v>
      </c>
      <c r="H26" s="134"/>
      <c r="I26" s="134"/>
      <c r="J26" s="140">
        <v>1.1868074926043198E-2</v>
      </c>
      <c r="K26" s="158">
        <v>2.3299999999999998E-2</v>
      </c>
      <c r="L26" s="158">
        <v>3.7433333333333339E-2</v>
      </c>
      <c r="M26" s="131"/>
      <c r="N26" s="133"/>
      <c r="O26" s="133"/>
      <c r="P26" s="133"/>
      <c r="Q26" s="133"/>
      <c r="R26" s="133"/>
      <c r="T26" s="135"/>
      <c r="Z26" s="135"/>
    </row>
    <row r="27" spans="1:26">
      <c r="A27" s="135">
        <v>2018</v>
      </c>
      <c r="H27" s="134"/>
      <c r="I27" s="134"/>
      <c r="J27" s="140">
        <v>1.3826210116707755E-2</v>
      </c>
      <c r="K27" s="158">
        <v>2.9099999999999997E-2</v>
      </c>
      <c r="L27" s="158">
        <v>3.9299999999999995E-2</v>
      </c>
      <c r="M27" s="131"/>
      <c r="N27" s="133"/>
      <c r="O27" s="133"/>
      <c r="P27" s="133"/>
      <c r="Q27" s="133"/>
      <c r="R27" s="133"/>
      <c r="T27" s="135"/>
      <c r="Z27" s="135"/>
    </row>
    <row r="28" spans="1:26">
      <c r="A28" s="135">
        <v>2019</v>
      </c>
      <c r="J28" s="140">
        <v>1.3453165451645134E-2</v>
      </c>
      <c r="L28" s="131"/>
      <c r="M28" s="131"/>
      <c r="N28" s="133"/>
      <c r="O28" s="133"/>
      <c r="P28" s="133"/>
      <c r="Q28" s="133"/>
      <c r="R28" s="133"/>
    </row>
    <row r="29" spans="1:26">
      <c r="A29" s="135">
        <v>2020</v>
      </c>
      <c r="J29" s="140">
        <v>1.3196254656903824E-2</v>
      </c>
    </row>
    <row r="30" spans="1:26">
      <c r="A30" s="135"/>
      <c r="J30" s="129"/>
    </row>
    <row r="32" spans="1:26">
      <c r="J32" s="130"/>
    </row>
  </sheetData>
  <mergeCells count="2">
    <mergeCell ref="B3:I3"/>
    <mergeCell ref="J3:L3"/>
  </mergeCells>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F35"/>
  <sheetViews>
    <sheetView workbookViewId="0">
      <pane xSplit="1" ySplit="2" topLeftCell="B3" activePane="bottomRight" state="frozen"/>
      <selection pane="topRight" activeCell="B1" sqref="B1"/>
      <selection pane="bottomLeft" activeCell="A3" sqref="A3"/>
      <selection pane="bottomRight" activeCell="G10" sqref="G10"/>
    </sheetView>
  </sheetViews>
  <sheetFormatPr baseColWidth="10" defaultRowHeight="16"/>
  <cols>
    <col min="3" max="3" width="12" bestFit="1" customWidth="1"/>
    <col min="7" max="7" width="11.5703125" customWidth="1"/>
  </cols>
  <sheetData>
    <row r="1" spans="1:32">
      <c r="B1" s="3" t="s">
        <v>112</v>
      </c>
      <c r="C1" s="3"/>
      <c r="I1" s="3" t="s">
        <v>115</v>
      </c>
      <c r="L1" s="3" t="s">
        <v>118</v>
      </c>
      <c r="R1" s="3" t="s">
        <v>182</v>
      </c>
      <c r="U1" s="3" t="s">
        <v>158</v>
      </c>
      <c r="Z1" s="3" t="s">
        <v>161</v>
      </c>
      <c r="AF1" s="3" t="s">
        <v>181</v>
      </c>
    </row>
    <row r="2" spans="1:32" s="105" customFormat="1" ht="119">
      <c r="B2" s="105" t="s">
        <v>113</v>
      </c>
      <c r="C2" s="106" t="s">
        <v>128</v>
      </c>
      <c r="D2" s="105" t="s">
        <v>114</v>
      </c>
      <c r="E2" s="106" t="s">
        <v>120</v>
      </c>
      <c r="F2" s="106" t="s">
        <v>121</v>
      </c>
      <c r="G2" s="106" t="s">
        <v>122</v>
      </c>
      <c r="I2" s="105" t="s">
        <v>116</v>
      </c>
      <c r="J2" s="105" t="s">
        <v>117</v>
      </c>
      <c r="L2" s="105" t="s">
        <v>119</v>
      </c>
      <c r="M2" s="105" t="s">
        <v>113</v>
      </c>
      <c r="N2" s="105" t="s">
        <v>114</v>
      </c>
      <c r="R2" s="105" t="s">
        <v>113</v>
      </c>
      <c r="U2" s="105" t="s">
        <v>114</v>
      </c>
      <c r="V2" s="105" t="s">
        <v>159</v>
      </c>
      <c r="W2" s="105">
        <v>1040</v>
      </c>
      <c r="X2" s="105" t="s">
        <v>160</v>
      </c>
      <c r="Z2" s="105" t="s">
        <v>114</v>
      </c>
      <c r="AA2" s="105" t="s">
        <v>159</v>
      </c>
      <c r="AB2" s="105">
        <v>1040</v>
      </c>
      <c r="AC2" s="105" t="s">
        <v>162</v>
      </c>
      <c r="AD2" s="105" t="s">
        <v>160</v>
      </c>
    </row>
    <row r="3" spans="1:32" s="105" customFormat="1">
      <c r="A3" s="105">
        <v>1993</v>
      </c>
      <c r="B3" s="104">
        <f>B4*I3/I4</f>
        <v>6500284.7334750388</v>
      </c>
      <c r="C3" s="106"/>
      <c r="D3" s="100">
        <v>8905361.0470553562</v>
      </c>
      <c r="E3" s="107">
        <v>0.13335889657669919</v>
      </c>
      <c r="F3" s="84">
        <f>D3/G3</f>
        <v>0.54542695933125562</v>
      </c>
      <c r="G3" s="100">
        <v>16327321</v>
      </c>
      <c r="I3" s="100">
        <v>131.14099999999999</v>
      </c>
      <c r="J3" s="100">
        <v>46.39738296109045</v>
      </c>
      <c r="L3" s="92">
        <f>M3+N3</f>
        <v>0.11747390808771013</v>
      </c>
      <c r="M3" s="87">
        <f t="shared" ref="M3" si="0">B3/I3*0.000001</f>
        <v>4.9567143254016968E-2</v>
      </c>
      <c r="N3" s="87">
        <f>D3/I3*0.000001</f>
        <v>6.7906764833693165E-2</v>
      </c>
    </row>
    <row r="4" spans="1:32" s="105" customFormat="1">
      <c r="A4" s="105">
        <v>1994</v>
      </c>
      <c r="B4" s="104">
        <f>B5*I4/I5</f>
        <v>6253836.8972160667</v>
      </c>
      <c r="C4" s="106"/>
      <c r="D4" s="100">
        <v>9408737.964785235</v>
      </c>
      <c r="E4" s="107">
        <v>0.13569472231311752</v>
      </c>
      <c r="F4" s="84">
        <f>D4/G4</f>
        <v>0.48372509258127017</v>
      </c>
      <c r="G4" s="100">
        <v>19450589</v>
      </c>
      <c r="I4" s="100">
        <v>126.169</v>
      </c>
      <c r="J4" s="100">
        <v>48.289655809755978</v>
      </c>
      <c r="L4" s="92">
        <f>M4+N4</f>
        <v>0.12413964493656367</v>
      </c>
      <c r="M4" s="87">
        <f t="shared" ref="M4" si="1">B4/I4*0.000001</f>
        <v>4.9567143254016968E-2</v>
      </c>
      <c r="N4" s="87">
        <f>D4/I4*0.000001</f>
        <v>7.4572501682546699E-2</v>
      </c>
    </row>
    <row r="5" spans="1:32">
      <c r="A5" s="86">
        <v>1995</v>
      </c>
      <c r="B5" s="100">
        <v>7672052</v>
      </c>
      <c r="C5" s="100">
        <v>612389</v>
      </c>
      <c r="D5" s="100">
        <v>13339916.129906075</v>
      </c>
      <c r="E5" s="84">
        <v>0.16085336417347498</v>
      </c>
      <c r="F5" s="84">
        <f>D5/G5</f>
        <v>0.42700549979198799</v>
      </c>
      <c r="G5" s="100">
        <v>31240619</v>
      </c>
      <c r="H5" s="86"/>
      <c r="I5" s="100">
        <v>154.78100000000001</v>
      </c>
      <c r="J5" s="100">
        <v>48.504145340841589</v>
      </c>
      <c r="K5" s="100"/>
      <c r="L5" s="92">
        <f>M5+N5</f>
        <v>0.13575289040583841</v>
      </c>
      <c r="M5" s="87">
        <f>B5/I5*0.000001</f>
        <v>4.9567143254016961E-2</v>
      </c>
      <c r="N5" s="87">
        <f>D5/I5*0.000001</f>
        <v>8.6185747151821437E-2</v>
      </c>
      <c r="O5" s="86"/>
      <c r="P5" s="86"/>
      <c r="Q5" s="86"/>
      <c r="R5" s="87">
        <f t="shared" ref="R5:R26" si="2">C5/J5*0.000001</f>
        <v>1.2625498206322472E-2</v>
      </c>
    </row>
    <row r="6" spans="1:32">
      <c r="A6" s="86">
        <v>1996</v>
      </c>
      <c r="B6" s="100">
        <v>9015900</v>
      </c>
      <c r="C6" s="100">
        <v>719651</v>
      </c>
      <c r="D6" s="86"/>
      <c r="E6" s="86"/>
      <c r="F6" s="86"/>
      <c r="G6" s="86"/>
      <c r="H6" s="86"/>
      <c r="I6" s="100">
        <v>165.673</v>
      </c>
      <c r="J6" s="100">
        <v>48.184988309184391</v>
      </c>
      <c r="K6" s="100"/>
      <c r="L6" s="92">
        <f t="shared" ref="L6:L20" si="3">M6+N6</f>
        <v>0.14577026630773249</v>
      </c>
      <c r="M6" s="87">
        <f t="shared" ref="M6:M26" si="4">B6/I6*0.000001</f>
        <v>5.4419851152571627E-2</v>
      </c>
      <c r="N6" s="102">
        <f>N5+(N$21-N$5)/16</f>
        <v>9.1350415155160847E-2</v>
      </c>
      <c r="O6" s="86"/>
      <c r="P6" s="86"/>
      <c r="Q6" s="86"/>
      <c r="R6" s="87">
        <f t="shared" si="2"/>
        <v>1.4935170169229439E-2</v>
      </c>
    </row>
    <row r="7" spans="1:32">
      <c r="A7" s="86">
        <v>1997</v>
      </c>
      <c r="B7" s="100">
        <v>9597533</v>
      </c>
      <c r="C7" s="100">
        <v>943255</v>
      </c>
      <c r="D7" s="86"/>
      <c r="E7" s="86"/>
      <c r="F7" s="86"/>
      <c r="G7" s="86"/>
      <c r="H7" s="86"/>
      <c r="I7" s="100">
        <v>171.7</v>
      </c>
      <c r="J7" s="100">
        <v>49.059885878378843</v>
      </c>
      <c r="K7" s="100"/>
      <c r="L7" s="92">
        <f t="shared" si="3"/>
        <v>0.15241218857492425</v>
      </c>
      <c r="M7" s="87">
        <f t="shared" si="4"/>
        <v>5.5897105416423995E-2</v>
      </c>
      <c r="N7" s="102">
        <f t="shared" ref="N7:N20" si="5">N6+(N$21-N$5)/16</f>
        <v>9.6515083158500256E-2</v>
      </c>
      <c r="O7" s="86"/>
      <c r="P7" s="86"/>
      <c r="Q7" s="86"/>
      <c r="R7" s="87">
        <f t="shared" si="2"/>
        <v>1.9226604039364496E-2</v>
      </c>
    </row>
    <row r="8" spans="1:32">
      <c r="A8" s="86">
        <v>1998</v>
      </c>
      <c r="B8" s="100">
        <v>10629968</v>
      </c>
      <c r="C8" s="100">
        <v>989514</v>
      </c>
      <c r="D8" s="86"/>
      <c r="E8" s="86"/>
      <c r="F8" s="86"/>
      <c r="G8" s="86"/>
      <c r="H8" s="86"/>
      <c r="I8" s="100">
        <v>178.334</v>
      </c>
      <c r="J8" s="100">
        <v>50.223365000000001</v>
      </c>
      <c r="K8" s="100"/>
      <c r="L8" s="92">
        <f t="shared" si="3"/>
        <v>0.16128682552791679</v>
      </c>
      <c r="M8" s="87">
        <f t="shared" si="4"/>
        <v>5.960707436607713E-2</v>
      </c>
      <c r="N8" s="102">
        <f t="shared" si="5"/>
        <v>0.10167975116183967</v>
      </c>
      <c r="O8" s="86"/>
      <c r="P8" s="86"/>
      <c r="Q8" s="86"/>
      <c r="R8" s="87">
        <f t="shared" si="2"/>
        <v>1.9702264075694649E-2</v>
      </c>
    </row>
    <row r="9" spans="1:32">
      <c r="A9" s="86">
        <v>1999</v>
      </c>
      <c r="B9" s="100">
        <v>10629968</v>
      </c>
      <c r="C9" s="100">
        <v>1350743</v>
      </c>
      <c r="D9" s="100"/>
      <c r="E9" s="86"/>
      <c r="F9" s="84"/>
      <c r="G9" s="100"/>
      <c r="H9" s="86"/>
      <c r="I9" s="100">
        <v>175.67523600000001</v>
      </c>
      <c r="J9" s="100">
        <v>52.513007000000002</v>
      </c>
      <c r="K9" s="100"/>
      <c r="L9" s="92">
        <f t="shared" si="3"/>
        <v>0.16735361922112776</v>
      </c>
      <c r="M9" s="87">
        <f t="shared" si="4"/>
        <v>6.0509200055948689E-2</v>
      </c>
      <c r="N9" s="102">
        <f t="shared" si="5"/>
        <v>0.10684441916517907</v>
      </c>
      <c r="O9" s="86"/>
      <c r="P9" s="86"/>
      <c r="Q9" s="86"/>
      <c r="R9" s="87">
        <f t="shared" si="2"/>
        <v>2.572206539229414E-2</v>
      </c>
    </row>
    <row r="10" spans="1:32">
      <c r="A10" s="86">
        <v>2000</v>
      </c>
      <c r="B10" s="100">
        <v>13744331</v>
      </c>
      <c r="C10" s="100">
        <v>1336228</v>
      </c>
      <c r="D10" s="86"/>
      <c r="E10" s="86"/>
      <c r="F10" s="86"/>
      <c r="G10" s="86"/>
      <c r="H10" s="86"/>
      <c r="I10" s="100">
        <v>199.32167000000001</v>
      </c>
      <c r="J10" s="100">
        <v>53.951877000000003</v>
      </c>
      <c r="K10" s="100"/>
      <c r="L10" s="92">
        <f t="shared" si="3"/>
        <v>0.18096461518511597</v>
      </c>
      <c r="M10" s="87">
        <f t="shared" si="4"/>
        <v>6.8955528016597475E-2</v>
      </c>
      <c r="N10" s="102">
        <f t="shared" si="5"/>
        <v>0.11200908716851848</v>
      </c>
      <c r="O10" s="86"/>
      <c r="P10" s="86"/>
      <c r="Q10" s="86"/>
      <c r="R10" s="87">
        <f t="shared" si="2"/>
        <v>2.4767034518558082E-2</v>
      </c>
    </row>
    <row r="11" spans="1:32">
      <c r="A11" s="86">
        <v>2001</v>
      </c>
      <c r="B11" s="100">
        <v>12417917</v>
      </c>
      <c r="C11" s="100">
        <v>1372965</v>
      </c>
      <c r="D11" s="86"/>
      <c r="E11" s="86"/>
      <c r="F11" s="86"/>
      <c r="G11" s="86"/>
      <c r="H11" s="86"/>
      <c r="I11" s="100">
        <v>198.17781400000001</v>
      </c>
      <c r="J11" s="100">
        <v>55.582375999999996</v>
      </c>
      <c r="K11" s="100"/>
      <c r="L11" s="92">
        <f t="shared" si="3"/>
        <v>0.17983423542117583</v>
      </c>
      <c r="M11" s="87">
        <f t="shared" si="4"/>
        <v>6.2660480249317918E-2</v>
      </c>
      <c r="N11" s="102">
        <f t="shared" si="5"/>
        <v>0.11717375517185789</v>
      </c>
      <c r="O11" s="86"/>
      <c r="P11" s="86"/>
      <c r="Q11" s="86"/>
      <c r="R11" s="87">
        <f t="shared" si="2"/>
        <v>2.4701444932832665E-2</v>
      </c>
    </row>
    <row r="12" spans="1:32">
      <c r="A12" s="86">
        <v>2002</v>
      </c>
      <c r="B12" s="100">
        <v>9438865</v>
      </c>
      <c r="C12" s="100">
        <v>1236779</v>
      </c>
      <c r="D12" s="86"/>
      <c r="E12" s="86"/>
      <c r="F12" s="86"/>
      <c r="G12" s="86"/>
      <c r="H12" s="86"/>
      <c r="I12" s="100">
        <v>149.024899</v>
      </c>
      <c r="J12" s="100">
        <v>54.564464999999998</v>
      </c>
      <c r="K12" s="100"/>
      <c r="L12" s="92">
        <f t="shared" si="3"/>
        <v>0.18567592625916179</v>
      </c>
      <c r="M12" s="87">
        <f t="shared" si="4"/>
        <v>6.3337503083964505E-2</v>
      </c>
      <c r="N12" s="102">
        <f t="shared" si="5"/>
        <v>0.1223384231751973</v>
      </c>
      <c r="O12" s="86"/>
      <c r="P12" s="86"/>
      <c r="Q12" s="86"/>
      <c r="R12" s="87">
        <f t="shared" si="2"/>
        <v>2.2666381865926843E-2</v>
      </c>
    </row>
    <row r="13" spans="1:32">
      <c r="A13" s="86">
        <v>2003</v>
      </c>
      <c r="B13" s="100">
        <v>8496728</v>
      </c>
      <c r="C13" s="100">
        <v>1363342</v>
      </c>
      <c r="D13" s="86"/>
      <c r="E13" s="86"/>
      <c r="F13" s="86"/>
      <c r="G13" s="86"/>
      <c r="H13" s="86"/>
      <c r="I13" s="100">
        <v>127.15969200000001</v>
      </c>
      <c r="J13" s="100">
        <v>53.750230000000002</v>
      </c>
      <c r="K13" s="100"/>
      <c r="L13" s="92">
        <f t="shared" si="3"/>
        <v>0.19432244144874652</v>
      </c>
      <c r="M13" s="87">
        <f t="shared" si="4"/>
        <v>6.6819350270209826E-2</v>
      </c>
      <c r="N13" s="102">
        <f t="shared" si="5"/>
        <v>0.1275030911785367</v>
      </c>
      <c r="O13" s="86"/>
      <c r="P13" s="86"/>
      <c r="Q13" s="86"/>
      <c r="R13" s="87">
        <f t="shared" si="2"/>
        <v>2.5364393789570758E-2</v>
      </c>
    </row>
    <row r="14" spans="1:32">
      <c r="A14" s="86">
        <v>2004</v>
      </c>
      <c r="B14" s="100">
        <v>8807932</v>
      </c>
      <c r="C14" s="100">
        <v>1326110</v>
      </c>
      <c r="D14" s="86"/>
      <c r="E14" s="86"/>
      <c r="F14" s="84"/>
      <c r="G14" s="100"/>
      <c r="H14" s="86"/>
      <c r="I14" s="100">
        <v>125.474158</v>
      </c>
      <c r="J14" s="100">
        <v>52.031762999999998</v>
      </c>
      <c r="K14" s="100"/>
      <c r="L14" s="92">
        <f t="shared" si="3"/>
        <v>0.2028649387477274</v>
      </c>
      <c r="M14" s="87">
        <f t="shared" si="4"/>
        <v>7.0197179565851309E-2</v>
      </c>
      <c r="N14" s="102">
        <f t="shared" si="5"/>
        <v>0.13266775918187609</v>
      </c>
      <c r="O14" s="86"/>
      <c r="P14" s="86"/>
      <c r="Q14" s="86"/>
      <c r="R14" s="87">
        <f t="shared" si="2"/>
        <v>2.5486547515216808E-2</v>
      </c>
    </row>
    <row r="15" spans="1:32">
      <c r="A15" s="86">
        <v>2005</v>
      </c>
      <c r="B15" s="100">
        <v>12860347</v>
      </c>
      <c r="C15" s="100">
        <v>1792664</v>
      </c>
      <c r="D15" s="86"/>
      <c r="E15" s="86"/>
      <c r="F15" s="86"/>
      <c r="G15" s="86"/>
      <c r="H15" s="86"/>
      <c r="I15" s="100">
        <v>162.43271999999999</v>
      </c>
      <c r="J15" s="100">
        <v>57.693924000000003</v>
      </c>
      <c r="K15" s="100"/>
      <c r="L15" s="92">
        <f t="shared" si="3"/>
        <v>0.21700580432253119</v>
      </c>
      <c r="M15" s="87">
        <f t="shared" si="4"/>
        <v>7.917337713731569E-2</v>
      </c>
      <c r="N15" s="102">
        <f t="shared" si="5"/>
        <v>0.13783242718521549</v>
      </c>
      <c r="O15" s="86"/>
      <c r="P15" s="86"/>
      <c r="Q15" s="86"/>
      <c r="R15" s="87">
        <f t="shared" si="2"/>
        <v>3.1071972154294792E-2</v>
      </c>
    </row>
    <row r="16" spans="1:32">
      <c r="A16" s="86">
        <v>2006</v>
      </c>
      <c r="B16" s="100">
        <v>18483014</v>
      </c>
      <c r="C16" s="100">
        <v>1933344</v>
      </c>
      <c r="D16" s="86"/>
      <c r="E16" s="86"/>
      <c r="F16" s="86"/>
      <c r="G16" s="86"/>
      <c r="H16" s="86"/>
      <c r="I16" s="100">
        <v>222.70744500000001</v>
      </c>
      <c r="J16" s="100">
        <v>72.970971000000006</v>
      </c>
      <c r="K16" s="100"/>
      <c r="L16" s="92">
        <f t="shared" si="3"/>
        <v>0.22598944418703582</v>
      </c>
      <c r="M16" s="87">
        <f t="shared" si="4"/>
        <v>8.2992348998480944E-2</v>
      </c>
      <c r="N16" s="102">
        <f t="shared" si="5"/>
        <v>0.14299709518855488</v>
      </c>
      <c r="O16" s="86"/>
      <c r="P16" s="86"/>
      <c r="Q16" s="86"/>
      <c r="R16" s="87">
        <f t="shared" si="2"/>
        <v>2.6494700200714056E-2</v>
      </c>
    </row>
    <row r="17" spans="1:30">
      <c r="A17" s="86">
        <v>2007</v>
      </c>
      <c r="B17" s="100">
        <v>21702309</v>
      </c>
      <c r="C17" s="100">
        <v>2327799</v>
      </c>
      <c r="D17" s="86"/>
      <c r="E17" s="86"/>
      <c r="F17" s="86"/>
      <c r="G17" s="86"/>
      <c r="H17" s="86"/>
      <c r="I17" s="100">
        <v>268.05818199999999</v>
      </c>
      <c r="J17" s="100">
        <v>79.351341000000005</v>
      </c>
      <c r="K17" s="100"/>
      <c r="L17" s="92">
        <f t="shared" si="3"/>
        <v>0.22912295168492075</v>
      </c>
      <c r="M17" s="87">
        <f t="shared" si="4"/>
        <v>8.0961188493026484E-2</v>
      </c>
      <c r="N17" s="102">
        <f t="shared" si="5"/>
        <v>0.14816176319189428</v>
      </c>
      <c r="O17" s="86"/>
      <c r="P17" s="86"/>
      <c r="Q17" s="86"/>
      <c r="R17" s="87">
        <f t="shared" si="2"/>
        <v>2.9335345448037228E-2</v>
      </c>
    </row>
    <row r="18" spans="1:30">
      <c r="A18" s="86">
        <v>2008</v>
      </c>
      <c r="B18" s="100">
        <v>16348016</v>
      </c>
      <c r="C18" s="100">
        <v>2228997</v>
      </c>
      <c r="D18" s="86"/>
      <c r="E18" s="86"/>
      <c r="F18" s="86"/>
      <c r="G18" s="86"/>
      <c r="H18" s="86"/>
      <c r="I18" s="100">
        <v>223.29106400000001</v>
      </c>
      <c r="J18" s="100">
        <v>79.821720999999997</v>
      </c>
      <c r="K18" s="100"/>
      <c r="L18" s="92">
        <f t="shared" si="3"/>
        <v>0.22654035972038056</v>
      </c>
      <c r="M18" s="87">
        <f t="shared" si="4"/>
        <v>7.3213928525146882E-2</v>
      </c>
      <c r="N18" s="102">
        <f t="shared" si="5"/>
        <v>0.15332643119523368</v>
      </c>
      <c r="O18" s="86"/>
      <c r="P18" s="86"/>
      <c r="Q18" s="86"/>
      <c r="R18" s="87">
        <f t="shared" si="2"/>
        <v>2.7924692327793835E-2</v>
      </c>
    </row>
    <row r="19" spans="1:30">
      <c r="A19" s="86">
        <v>2009</v>
      </c>
      <c r="B19" s="100">
        <v>12227761</v>
      </c>
      <c r="C19" s="100">
        <v>1699338</v>
      </c>
      <c r="D19" s="86"/>
      <c r="E19" s="86"/>
      <c r="F19" s="86"/>
      <c r="G19" s="86"/>
      <c r="H19" s="86"/>
      <c r="I19" s="100">
        <v>168.00123400000001</v>
      </c>
      <c r="J19" s="100">
        <v>73.574105000000003</v>
      </c>
      <c r="K19" s="100"/>
      <c r="L19" s="92">
        <f t="shared" si="3"/>
        <v>0.23127485625121469</v>
      </c>
      <c r="M19" s="87">
        <f t="shared" si="4"/>
        <v>7.2783757052641632E-2</v>
      </c>
      <c r="N19" s="102">
        <f t="shared" si="5"/>
        <v>0.15849109919857307</v>
      </c>
      <c r="O19" s="86"/>
      <c r="P19" s="86"/>
      <c r="Q19" s="86"/>
      <c r="R19" s="87">
        <f t="shared" si="2"/>
        <v>2.3096957822320772E-2</v>
      </c>
    </row>
    <row r="20" spans="1:30">
      <c r="A20" s="86">
        <v>2010</v>
      </c>
      <c r="B20" s="100">
        <v>10238727</v>
      </c>
      <c r="C20" s="100">
        <v>1811919</v>
      </c>
      <c r="D20" s="86"/>
      <c r="E20" s="86"/>
      <c r="F20" s="86"/>
      <c r="G20" s="86"/>
      <c r="H20" s="86"/>
      <c r="I20" s="100">
        <v>139.611242</v>
      </c>
      <c r="J20" s="100">
        <v>75.163368000000006</v>
      </c>
      <c r="K20" s="100"/>
      <c r="L20" s="92">
        <f t="shared" si="3"/>
        <v>0.23699317795283179</v>
      </c>
      <c r="M20" s="87">
        <f t="shared" si="4"/>
        <v>7.3337410750919318E-2</v>
      </c>
      <c r="N20" s="102">
        <f t="shared" si="5"/>
        <v>0.16365576720191247</v>
      </c>
      <c r="O20" s="86"/>
      <c r="P20" s="86"/>
      <c r="Q20" s="86"/>
      <c r="R20" s="87">
        <f t="shared" si="2"/>
        <v>2.4106410452495952E-2</v>
      </c>
    </row>
    <row r="21" spans="1:30">
      <c r="A21" s="86">
        <v>2011</v>
      </c>
      <c r="B21" s="100">
        <v>10930174</v>
      </c>
      <c r="C21" s="100">
        <v>1666200</v>
      </c>
      <c r="D21" s="100">
        <v>20277304.909090906</v>
      </c>
      <c r="E21" s="87">
        <f>69/1012</f>
        <v>6.8181818181818177E-2</v>
      </c>
      <c r="F21" s="87">
        <f>D21/G21</f>
        <v>0.11901770081903223</v>
      </c>
      <c r="G21" s="100">
        <v>170372178</v>
      </c>
      <c r="H21" s="86"/>
      <c r="I21" s="100">
        <v>120.111673</v>
      </c>
      <c r="J21" s="100">
        <v>72.995406000000003</v>
      </c>
      <c r="K21" s="100"/>
      <c r="L21" s="92">
        <f t="shared" ref="L21:L25" si="6">M21+N21</f>
        <v>0.25982053308916031</v>
      </c>
      <c r="M21" s="87">
        <f t="shared" si="4"/>
        <v>9.1000097883908421E-2</v>
      </c>
      <c r="N21" s="87">
        <f>D21/I21*0.000001</f>
        <v>0.16882043520525192</v>
      </c>
      <c r="O21" s="86"/>
      <c r="P21" s="86"/>
      <c r="Q21" s="86"/>
      <c r="R21" s="87">
        <f t="shared" si="2"/>
        <v>2.2826094014738407E-2</v>
      </c>
      <c r="U21" s="109">
        <f>168/684*297</f>
        <v>72.94736842105263</v>
      </c>
      <c r="V21" s="109">
        <v>52.350999999999999</v>
      </c>
      <c r="W21" s="109">
        <v>375.25955599999998</v>
      </c>
      <c r="X21" s="1">
        <f>(U21+V21)/W21</f>
        <v>0.3338978752643747</v>
      </c>
      <c r="Z21" s="109">
        <f>44/682*297</f>
        <v>19.161290322580644</v>
      </c>
      <c r="AA21" s="109">
        <v>7.7720000000000002</v>
      </c>
      <c r="AB21" s="110">
        <v>195</v>
      </c>
      <c r="AC21" s="110">
        <v>142</v>
      </c>
      <c r="AD21" s="1">
        <f>(Z21+AA21)/AB21</f>
        <v>0.13811943755169562</v>
      </c>
    </row>
    <row r="22" spans="1:30">
      <c r="A22" s="86">
        <v>2012</v>
      </c>
      <c r="B22" s="100">
        <v>9042310</v>
      </c>
      <c r="C22" s="100">
        <v>2110262</v>
      </c>
      <c r="D22" s="100">
        <f>F22*G22</f>
        <v>19782954.058128282</v>
      </c>
      <c r="E22" s="87">
        <v>5.2755613194754532E-2</v>
      </c>
      <c r="F22" s="87">
        <f>F21</f>
        <v>0.11901770081903223</v>
      </c>
      <c r="G22" s="100">
        <v>166218587</v>
      </c>
      <c r="H22" s="86"/>
      <c r="I22" s="100">
        <v>114.00142</v>
      </c>
      <c r="J22" s="100">
        <v>71.008859000000001</v>
      </c>
      <c r="K22" s="100"/>
      <c r="L22" s="92">
        <f t="shared" si="6"/>
        <v>0.25285004395671812</v>
      </c>
      <c r="M22" s="87">
        <f t="shared" si="4"/>
        <v>7.9317520781758688E-2</v>
      </c>
      <c r="N22" s="87">
        <f t="shared" ref="N22:N25" si="7">D22/I22*0.000001</f>
        <v>0.17353252317495943</v>
      </c>
      <c r="O22" s="86"/>
      <c r="P22" s="86"/>
      <c r="Q22" s="86"/>
      <c r="R22" s="87">
        <f t="shared" si="2"/>
        <v>2.9718291910591044E-2</v>
      </c>
    </row>
    <row r="23" spans="1:30">
      <c r="A23" s="86">
        <v>2013</v>
      </c>
      <c r="B23" s="100">
        <v>8366583</v>
      </c>
      <c r="C23" s="100">
        <v>1700541</v>
      </c>
      <c r="D23" s="100">
        <f t="shared" ref="D23:D26" si="8">F23*G23</f>
        <v>18684334.272717819</v>
      </c>
      <c r="E23" s="87">
        <v>5.153396007274548E-2</v>
      </c>
      <c r="F23" s="87">
        <f t="shared" ref="F23:F27" si="9">F22</f>
        <v>0.11901770081903223</v>
      </c>
      <c r="G23" s="100">
        <v>156987861</v>
      </c>
      <c r="H23" s="86"/>
      <c r="I23" s="100">
        <v>100.66455000000001</v>
      </c>
      <c r="J23" s="100">
        <v>68.097282000000007</v>
      </c>
      <c r="K23" s="100"/>
      <c r="L23" s="92">
        <f t="shared" si="6"/>
        <v>0.26872337156146642</v>
      </c>
      <c r="M23" s="87">
        <f t="shared" si="4"/>
        <v>8.3113499240795294E-2</v>
      </c>
      <c r="N23" s="87">
        <f t="shared" si="7"/>
        <v>0.18560987232067114</v>
      </c>
      <c r="O23" s="86"/>
      <c r="P23" s="86"/>
      <c r="Q23" s="86"/>
      <c r="R23" s="87">
        <f t="shared" si="2"/>
        <v>2.4972230169186482E-2</v>
      </c>
    </row>
    <row r="24" spans="1:30">
      <c r="A24" s="86">
        <v>2014</v>
      </c>
      <c r="B24" s="100">
        <v>8402238</v>
      </c>
      <c r="C24" s="100">
        <v>1713715</v>
      </c>
      <c r="D24" s="100">
        <f t="shared" si="8"/>
        <v>18307940.436824527</v>
      </c>
      <c r="E24" s="87">
        <v>4.3320346912455572E-2</v>
      </c>
      <c r="F24" s="87">
        <f t="shared" si="9"/>
        <v>0.11901770081903223</v>
      </c>
      <c r="G24" s="100">
        <v>153825358</v>
      </c>
      <c r="H24" s="86"/>
      <c r="I24" s="100">
        <v>93.910480000000007</v>
      </c>
      <c r="J24" s="100">
        <v>62.472563999999998</v>
      </c>
      <c r="K24" s="100"/>
      <c r="L24" s="92">
        <f t="shared" si="6"/>
        <v>0.28442170071779554</v>
      </c>
      <c r="M24" s="87">
        <f t="shared" si="4"/>
        <v>8.9470717219207047E-2</v>
      </c>
      <c r="N24" s="87">
        <f t="shared" si="7"/>
        <v>0.1949509834985885</v>
      </c>
      <c r="O24" s="86"/>
      <c r="P24" s="86"/>
      <c r="Q24" s="86"/>
      <c r="R24" s="87">
        <f t="shared" si="2"/>
        <v>2.7431481762138017E-2</v>
      </c>
    </row>
    <row r="25" spans="1:30">
      <c r="A25" s="86">
        <v>2015</v>
      </c>
      <c r="B25" s="100">
        <v>8152480</v>
      </c>
      <c r="C25" s="100">
        <v>1766583</v>
      </c>
      <c r="D25" s="100">
        <f t="shared" si="8"/>
        <v>18448453.44851768</v>
      </c>
      <c r="E25" s="87">
        <v>4.3889561827828376E-2</v>
      </c>
      <c r="F25" s="87">
        <f t="shared" si="9"/>
        <v>0.11901770081903223</v>
      </c>
      <c r="G25" s="100">
        <v>155005964</v>
      </c>
      <c r="H25" s="86"/>
      <c r="I25" s="100">
        <v>95.897476999999995</v>
      </c>
      <c r="J25" s="100">
        <v>61.871043</v>
      </c>
      <c r="K25" s="100"/>
      <c r="L25" s="92">
        <f t="shared" si="6"/>
        <v>0.27738929407410456</v>
      </c>
      <c r="M25" s="87">
        <f t="shared" si="4"/>
        <v>8.5012455541452883E-2</v>
      </c>
      <c r="N25" s="87">
        <f t="shared" si="7"/>
        <v>0.19237683853265169</v>
      </c>
      <c r="O25" s="86"/>
      <c r="P25" s="86"/>
      <c r="Q25" s="86"/>
      <c r="R25" s="87">
        <f t="shared" si="2"/>
        <v>2.8552662349655235E-2</v>
      </c>
    </row>
    <row r="26" spans="1:30">
      <c r="A26" s="86">
        <v>2016</v>
      </c>
      <c r="B26" s="100">
        <v>8598301</v>
      </c>
      <c r="C26" s="100">
        <v>1727663</v>
      </c>
      <c r="D26" s="100">
        <f t="shared" si="8"/>
        <v>21554873.996603224</v>
      </c>
      <c r="E26" s="87">
        <v>5.6930006147904062E-2</v>
      </c>
      <c r="F26" s="87">
        <f t="shared" si="9"/>
        <v>0.11901770081903223</v>
      </c>
      <c r="G26" s="100">
        <v>181106456</v>
      </c>
      <c r="H26" s="86"/>
      <c r="I26" s="100">
        <v>96.656385</v>
      </c>
      <c r="J26" s="100">
        <v>60.64902</v>
      </c>
      <c r="K26" s="100"/>
      <c r="L26" s="92">
        <f t="shared" ref="L26" si="10">M26+N26</f>
        <v>0.31196257750176798</v>
      </c>
      <c r="M26" s="87">
        <f t="shared" si="4"/>
        <v>8.8957403072750962E-2</v>
      </c>
      <c r="N26" s="87">
        <f>D26/I26*0.000001</f>
        <v>0.22300517442901702</v>
      </c>
      <c r="O26" s="86"/>
      <c r="P26" s="86"/>
      <c r="Q26" s="86"/>
      <c r="R26" s="87">
        <f t="shared" si="2"/>
        <v>2.8486247593118567E-2</v>
      </c>
    </row>
    <row r="27" spans="1:30">
      <c r="A27" s="86">
        <v>2017</v>
      </c>
      <c r="B27" s="104">
        <f>B26*I27/I26</f>
        <v>9462899.7950278204</v>
      </c>
      <c r="D27" s="100">
        <f>F27*G27</f>
        <v>24170647.167522531</v>
      </c>
      <c r="E27" s="87">
        <v>5.4671019710314531E-2</v>
      </c>
      <c r="F27" s="87">
        <f t="shared" si="9"/>
        <v>0.11901770081903223</v>
      </c>
      <c r="G27" s="100">
        <v>203084474</v>
      </c>
      <c r="I27" s="100">
        <v>106.37563</v>
      </c>
      <c r="J27" s="100">
        <v>60.172887000000003</v>
      </c>
      <c r="K27" s="100"/>
      <c r="L27" s="92">
        <f t="shared" ref="L27" si="11">M27+N27</f>
        <v>0.31617718233537462</v>
      </c>
      <c r="M27" s="87">
        <f t="shared" ref="M27" si="12">B27/I27*0.000001</f>
        <v>8.8957403072750962E-2</v>
      </c>
      <c r="N27" s="87">
        <f>D27/I27*0.000001</f>
        <v>0.22721977926262368</v>
      </c>
      <c r="R27" s="86"/>
    </row>
    <row r="28" spans="1:30">
      <c r="A28" s="86"/>
      <c r="I28" s="100"/>
      <c r="J28" s="100"/>
      <c r="K28" s="100"/>
      <c r="R28" s="86"/>
    </row>
    <row r="29" spans="1:30">
      <c r="A29" s="86"/>
      <c r="I29" s="100"/>
      <c r="J29" s="100"/>
      <c r="K29" s="100"/>
      <c r="R29" s="86"/>
    </row>
    <row r="30" spans="1:30">
      <c r="A30" s="86"/>
      <c r="B30" t="s">
        <v>129</v>
      </c>
      <c r="I30" s="100"/>
      <c r="J30" s="100"/>
      <c r="K30" s="100"/>
      <c r="R30" s="86"/>
    </row>
    <row r="31" spans="1:30">
      <c r="B31" t="s">
        <v>123</v>
      </c>
      <c r="I31" s="100"/>
      <c r="J31" s="100"/>
      <c r="K31" s="100"/>
      <c r="R31" s="86"/>
    </row>
    <row r="32" spans="1:30">
      <c r="B32" t="s">
        <v>124</v>
      </c>
      <c r="R32" s="86"/>
    </row>
    <row r="33" spans="2:18">
      <c r="B33" t="s">
        <v>125</v>
      </c>
      <c r="R33" s="86"/>
    </row>
    <row r="34" spans="2:18">
      <c r="B34" s="101" t="s">
        <v>127</v>
      </c>
    </row>
    <row r="35" spans="2:18">
      <c r="B35" t="s">
        <v>126</v>
      </c>
    </row>
  </sheetData>
  <pageMargins left="0.75" right="0.75" top="1" bottom="1" header="0.5" footer="0.5"/>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9FAEC-4CFE-5D47-8BAA-D873E9D9BF58}">
  <sheetPr codeName="Sheet12"/>
  <dimension ref="A1:V47"/>
  <sheetViews>
    <sheetView workbookViewId="0">
      <selection activeCell="C9" sqref="C9"/>
    </sheetView>
  </sheetViews>
  <sheetFormatPr baseColWidth="10" defaultRowHeight="16"/>
  <cols>
    <col min="1" max="16384" width="10.7109375" style="175"/>
  </cols>
  <sheetData>
    <row r="1" spans="1:22" customFormat="1">
      <c r="A1" s="177" t="s">
        <v>147</v>
      </c>
      <c r="B1" s="177" t="s">
        <v>476</v>
      </c>
      <c r="C1" s="177" t="s">
        <v>477</v>
      </c>
      <c r="D1" s="177" t="s">
        <v>478</v>
      </c>
      <c r="E1" s="177" t="s">
        <v>479</v>
      </c>
      <c r="F1" s="177" t="s">
        <v>480</v>
      </c>
      <c r="G1" s="177" t="s">
        <v>481</v>
      </c>
      <c r="H1" s="177" t="s">
        <v>482</v>
      </c>
      <c r="I1" s="177" t="s">
        <v>483</v>
      </c>
      <c r="J1" s="177" t="s">
        <v>484</v>
      </c>
      <c r="K1" s="177" t="s">
        <v>485</v>
      </c>
      <c r="L1" s="177" t="s">
        <v>486</v>
      </c>
      <c r="M1" s="177" t="s">
        <v>487</v>
      </c>
      <c r="N1" s="177" t="s">
        <v>488</v>
      </c>
      <c r="O1" s="177" t="s">
        <v>489</v>
      </c>
      <c r="P1" s="177" t="s">
        <v>490</v>
      </c>
      <c r="Q1" s="177" t="s">
        <v>491</v>
      </c>
      <c r="R1" s="177" t="s">
        <v>492</v>
      </c>
      <c r="S1" s="177" t="s">
        <v>493</v>
      </c>
      <c r="T1" s="177" t="s">
        <v>494</v>
      </c>
      <c r="U1" s="177" t="s">
        <v>213</v>
      </c>
      <c r="V1" s="177" t="s">
        <v>495</v>
      </c>
    </row>
    <row r="2" spans="1:22" customFormat="1">
      <c r="A2" s="177">
        <v>1989</v>
      </c>
      <c r="B2" s="177">
        <v>3078.1</v>
      </c>
      <c r="C2" s="177">
        <v>217.59</v>
      </c>
      <c r="D2" s="177">
        <v>7.0699999999999999E-2</v>
      </c>
      <c r="E2" s="177">
        <v>5.8099999999999999E-2</v>
      </c>
      <c r="F2" s="177">
        <v>7.1400000000000005E-2</v>
      </c>
      <c r="G2" s="177">
        <v>5.1999999999999998E-2</v>
      </c>
      <c r="H2" s="177">
        <v>7.5600000000000001E-2</v>
      </c>
      <c r="I2" s="177">
        <v>0.28100000000000003</v>
      </c>
      <c r="J2" s="177">
        <v>0.45100000000000001</v>
      </c>
      <c r="K2" s="177">
        <v>0.214</v>
      </c>
      <c r="L2" s="177">
        <v>0.40100000000000002</v>
      </c>
      <c r="M2" s="177">
        <v>0.1239</v>
      </c>
      <c r="N2" s="177">
        <v>5.4899999999999997E-2</v>
      </c>
      <c r="O2" s="177">
        <v>6.2399999999999997E-2</v>
      </c>
      <c r="P2" s="177">
        <v>5.1200000000000002E-2</v>
      </c>
      <c r="Q2" s="177">
        <v>6.3E-2</v>
      </c>
      <c r="R2" s="177">
        <v>6.2300000000000001E-2</v>
      </c>
      <c r="S2" s="177">
        <v>4.3200000000000002E-2</v>
      </c>
      <c r="T2" s="177">
        <v>5.2400000000000002E-2</v>
      </c>
      <c r="U2" s="177">
        <v>0.82178220000000002</v>
      </c>
      <c r="V2" s="177">
        <v>1.752475</v>
      </c>
    </row>
    <row r="3" spans="1:22" customFormat="1">
      <c r="A3" s="177">
        <v>1992</v>
      </c>
      <c r="B3" s="177">
        <v>2465.4</v>
      </c>
      <c r="C3" s="177">
        <v>184.49</v>
      </c>
      <c r="D3" s="177">
        <v>7.4800000000000005E-2</v>
      </c>
      <c r="E3" s="177">
        <v>7.7799999999999994E-2</v>
      </c>
      <c r="F3" s="177">
        <v>8.7900000000000006E-2</v>
      </c>
      <c r="G3" s="177">
        <v>7.17E-2</v>
      </c>
      <c r="H3" s="177">
        <v>7.3999999999999996E-2</v>
      </c>
      <c r="I3" s="177">
        <v>0.24399999999999999</v>
      </c>
      <c r="J3" s="177">
        <v>0.49</v>
      </c>
      <c r="K3" s="177">
        <v>0.17699999999999999</v>
      </c>
      <c r="L3" s="177">
        <v>0.38600000000000001</v>
      </c>
      <c r="M3" s="177">
        <v>0.1384</v>
      </c>
      <c r="N3" s="177">
        <v>5.7599999999999998E-2</v>
      </c>
      <c r="O3" s="177">
        <v>6.6000000000000003E-2</v>
      </c>
      <c r="P3" s="177">
        <v>6.8599999999999994E-2</v>
      </c>
      <c r="Q3" s="177">
        <v>7.7499999999999999E-2</v>
      </c>
      <c r="R3" s="177">
        <v>6.6000000000000003E-2</v>
      </c>
      <c r="S3" s="177">
        <v>5.1200000000000002E-2</v>
      </c>
      <c r="T3" s="177">
        <v>5.79E-2</v>
      </c>
      <c r="U3" s="177">
        <v>1.0401069999999999</v>
      </c>
      <c r="V3" s="177">
        <v>1.8502670000000001</v>
      </c>
    </row>
    <row r="4" spans="1:22" customFormat="1">
      <c r="A4" s="177">
        <v>1995</v>
      </c>
      <c r="B4" s="177">
        <v>2519.6999999999998</v>
      </c>
      <c r="C4" s="177">
        <v>120.48</v>
      </c>
      <c r="D4" s="177">
        <v>4.7800000000000002E-2</v>
      </c>
      <c r="E4" s="177">
        <v>4.5100000000000001E-2</v>
      </c>
      <c r="F4" s="177">
        <v>3.8300000000000001E-2</v>
      </c>
      <c r="G4" s="177">
        <v>5.28E-2</v>
      </c>
      <c r="H4" s="177">
        <v>4.9299999999999997E-2</v>
      </c>
      <c r="I4" s="177">
        <v>0.28699999999999998</v>
      </c>
      <c r="J4" s="177">
        <v>0.39900000000000002</v>
      </c>
      <c r="K4" s="177">
        <v>0.22800000000000001</v>
      </c>
      <c r="L4" s="177">
        <v>0.379</v>
      </c>
      <c r="M4" s="177">
        <v>8.2000000000000003E-2</v>
      </c>
      <c r="N4" s="177">
        <v>3.3000000000000002E-2</v>
      </c>
      <c r="O4" s="177">
        <v>4.1300000000000003E-2</v>
      </c>
      <c r="P4" s="177">
        <v>3.9E-2</v>
      </c>
      <c r="Q4" s="177">
        <v>3.3099999999999997E-2</v>
      </c>
      <c r="R4" s="177">
        <v>4.1300000000000003E-2</v>
      </c>
      <c r="S4" s="177">
        <v>3.09E-2</v>
      </c>
      <c r="T4" s="177">
        <v>2.5100000000000001E-2</v>
      </c>
      <c r="U4" s="177">
        <v>0.94351459999999998</v>
      </c>
      <c r="V4" s="177">
        <v>1.715481</v>
      </c>
    </row>
    <row r="5" spans="1:22" customFormat="1">
      <c r="A5" s="177">
        <v>1998</v>
      </c>
      <c r="B5" s="177">
        <v>3107.1</v>
      </c>
      <c r="C5" s="177">
        <v>134.87</v>
      </c>
      <c r="D5" s="177">
        <v>4.3400000000000001E-2</v>
      </c>
      <c r="E5" s="177">
        <v>4.8399999999999999E-2</v>
      </c>
      <c r="F5" s="177">
        <v>3.95E-2</v>
      </c>
      <c r="G5" s="177">
        <v>5.45E-2</v>
      </c>
      <c r="H5" s="177">
        <v>4.1399999999999999E-2</v>
      </c>
      <c r="I5" s="177">
        <v>0.35499999999999998</v>
      </c>
      <c r="J5" s="177">
        <v>0.64600000000000002</v>
      </c>
      <c r="K5" s="177">
        <v>0.23599999999999999</v>
      </c>
      <c r="L5" s="177">
        <v>0.57099999999999995</v>
      </c>
      <c r="M5" s="177">
        <v>0.1</v>
      </c>
      <c r="N5" s="177">
        <v>2.58E-2</v>
      </c>
      <c r="O5" s="177">
        <v>3.6400000000000002E-2</v>
      </c>
      <c r="P5" s="177">
        <v>4.0599999999999997E-2</v>
      </c>
      <c r="Q5" s="177">
        <v>3.3099999999999997E-2</v>
      </c>
      <c r="R5" s="177">
        <v>3.6400000000000002E-2</v>
      </c>
      <c r="S5" s="177">
        <v>3.0499999999999999E-2</v>
      </c>
      <c r="T5" s="177">
        <v>1.7600000000000001E-2</v>
      </c>
      <c r="U5" s="177">
        <v>1.1152070000000001</v>
      </c>
      <c r="V5" s="177">
        <v>2.3041469999999999</v>
      </c>
    </row>
    <row r="6" spans="1:22" customFormat="1">
      <c r="A6" s="177">
        <v>2001</v>
      </c>
      <c r="B6" s="177">
        <v>4043.4</v>
      </c>
      <c r="C6" s="177">
        <v>172.18</v>
      </c>
      <c r="D6" s="177">
        <v>4.2599999999999999E-2</v>
      </c>
      <c r="E6" s="177">
        <v>3.7499999999999999E-2</v>
      </c>
      <c r="F6" s="177">
        <v>2.4899999999999999E-2</v>
      </c>
      <c r="G6" s="177">
        <v>4.5100000000000001E-2</v>
      </c>
      <c r="H6" s="177">
        <v>4.4900000000000002E-2</v>
      </c>
      <c r="I6" s="177">
        <v>0.41099999999999998</v>
      </c>
      <c r="J6" s="177">
        <v>0.67200000000000004</v>
      </c>
      <c r="K6" s="177">
        <v>0.28899999999999998</v>
      </c>
      <c r="L6" s="177">
        <v>0.60199999999999998</v>
      </c>
      <c r="M6" s="177">
        <v>9.5100000000000004E-2</v>
      </c>
      <c r="N6" s="177">
        <v>2.47E-2</v>
      </c>
      <c r="O6" s="177">
        <v>3.49E-2</v>
      </c>
      <c r="P6" s="177">
        <v>3.0700000000000002E-2</v>
      </c>
      <c r="Q6" s="177">
        <v>2.0400000000000001E-2</v>
      </c>
      <c r="R6" s="177">
        <v>3.49E-2</v>
      </c>
      <c r="S6" s="177">
        <v>2.1299999999999999E-2</v>
      </c>
      <c r="T6" s="177">
        <v>6.7999999999999996E-3</v>
      </c>
      <c r="U6" s="177">
        <v>0.88028169999999994</v>
      </c>
      <c r="V6" s="177">
        <v>2.2323940000000002</v>
      </c>
    </row>
    <row r="7" spans="1:22" customFormat="1">
      <c r="A7" s="177">
        <v>2004</v>
      </c>
      <c r="B7" s="177">
        <v>4147.7</v>
      </c>
      <c r="C7" s="177">
        <v>118.64</v>
      </c>
      <c r="D7" s="177">
        <v>2.86E-2</v>
      </c>
      <c r="E7" s="177">
        <v>2.8199999999999999E-2</v>
      </c>
      <c r="F7" s="177">
        <v>2.9100000000000001E-2</v>
      </c>
      <c r="G7" s="177">
        <v>2.7799999999999998E-2</v>
      </c>
      <c r="H7" s="177">
        <v>2.8799999999999999E-2</v>
      </c>
      <c r="I7" s="177">
        <v>0.29199999999999998</v>
      </c>
      <c r="J7" s="177">
        <v>0.52800000000000002</v>
      </c>
      <c r="K7" s="177">
        <v>0.17699999999999999</v>
      </c>
      <c r="L7" s="177">
        <v>0.497</v>
      </c>
      <c r="M7" s="177">
        <v>6.1800000000000001E-2</v>
      </c>
      <c r="N7" s="177">
        <v>1.67E-2</v>
      </c>
      <c r="O7" s="177">
        <v>2.2800000000000001E-2</v>
      </c>
      <c r="P7" s="177">
        <v>2.2499999999999999E-2</v>
      </c>
      <c r="Q7" s="177">
        <v>2.3199999999999998E-2</v>
      </c>
      <c r="R7" s="177">
        <v>2.2800000000000001E-2</v>
      </c>
      <c r="S7" s="177">
        <v>1.6299999999999999E-2</v>
      </c>
      <c r="T7" s="177">
        <v>1.29E-2</v>
      </c>
      <c r="U7" s="177">
        <v>0.98601399999999995</v>
      </c>
      <c r="V7" s="177">
        <v>2.1608390000000002</v>
      </c>
    </row>
    <row r="8" spans="1:22" customFormat="1">
      <c r="A8" s="177">
        <v>2007</v>
      </c>
      <c r="B8" s="177">
        <v>3880.7</v>
      </c>
      <c r="C8" s="177">
        <v>139.53</v>
      </c>
      <c r="D8" s="177">
        <v>3.5999999999999997E-2</v>
      </c>
      <c r="E8" s="177">
        <v>5.74E-2</v>
      </c>
      <c r="F8" s="177">
        <v>5.8099999999999999E-2</v>
      </c>
      <c r="G8" s="177">
        <v>5.7000000000000002E-2</v>
      </c>
      <c r="H8" s="177">
        <v>2.8799999999999999E-2</v>
      </c>
      <c r="I8" s="177">
        <v>0.22700000000000001</v>
      </c>
      <c r="J8" s="177">
        <v>0.40799999999999997</v>
      </c>
      <c r="K8" s="177">
        <v>0.16700000000000001</v>
      </c>
      <c r="L8" s="177">
        <v>0.41299999999999998</v>
      </c>
      <c r="M8" s="177">
        <v>8.6699999999999999E-2</v>
      </c>
      <c r="N8" s="177">
        <v>1.84E-2</v>
      </c>
      <c r="O8" s="177">
        <v>2.7799999999999998E-2</v>
      </c>
      <c r="P8" s="177">
        <v>4.4299999999999999E-2</v>
      </c>
      <c r="Q8" s="177">
        <v>4.48E-2</v>
      </c>
      <c r="R8" s="177">
        <v>2.7699999999999999E-2</v>
      </c>
      <c r="S8" s="177">
        <v>3.3700000000000001E-2</v>
      </c>
      <c r="T8" s="177">
        <v>2.0500000000000001E-2</v>
      </c>
      <c r="U8" s="177">
        <v>1.5944449999999999</v>
      </c>
      <c r="V8" s="177">
        <v>2.408334</v>
      </c>
    </row>
    <row r="9" spans="1:22" customFormat="1">
      <c r="A9" s="177">
        <v>2010</v>
      </c>
      <c r="B9" s="177">
        <v>4470.7</v>
      </c>
      <c r="C9" s="177">
        <v>120.67</v>
      </c>
      <c r="D9" s="177">
        <v>2.7E-2</v>
      </c>
      <c r="E9" s="177">
        <v>3.4599999999999999E-2</v>
      </c>
      <c r="F9" s="177">
        <v>4.0300000000000002E-2</v>
      </c>
      <c r="G9" s="177">
        <v>3.2099999999999997E-2</v>
      </c>
      <c r="H9" s="177">
        <v>2.3800000000000002E-2</v>
      </c>
      <c r="I9" s="177">
        <v>0.18099999999999999</v>
      </c>
      <c r="J9" s="177">
        <v>0.307</v>
      </c>
      <c r="K9" s="177">
        <v>0.129</v>
      </c>
      <c r="L9" s="177">
        <v>0.314</v>
      </c>
      <c r="M9" s="177">
        <v>6.1899999999999997E-2</v>
      </c>
      <c r="N9" s="177">
        <v>1.3100000000000001E-2</v>
      </c>
      <c r="O9" s="177">
        <v>2.06E-2</v>
      </c>
      <c r="P9" s="177">
        <v>2.64E-2</v>
      </c>
      <c r="Q9" s="177">
        <v>3.0700000000000002E-2</v>
      </c>
      <c r="R9" s="177">
        <v>2.06E-2</v>
      </c>
      <c r="S9" s="177">
        <v>1.8700000000000001E-2</v>
      </c>
      <c r="T9" s="177">
        <v>1.2999999999999999E-2</v>
      </c>
      <c r="U9" s="177">
        <v>1.281482</v>
      </c>
      <c r="V9" s="177">
        <v>2.2925930000000001</v>
      </c>
    </row>
    <row r="10" spans="1:22" customFormat="1">
      <c r="A10" s="177">
        <v>2013</v>
      </c>
      <c r="B10" s="177">
        <v>4476.8999999999996</v>
      </c>
      <c r="C10" s="177">
        <v>88.27</v>
      </c>
      <c r="D10" s="177">
        <v>1.9699999999999999E-2</v>
      </c>
      <c r="E10" s="177">
        <v>2.7900000000000001E-2</v>
      </c>
      <c r="F10" s="177">
        <v>2.9100000000000001E-2</v>
      </c>
      <c r="G10" s="177">
        <v>2.7199999999999998E-2</v>
      </c>
      <c r="H10" s="177">
        <v>1.5699999999999999E-2</v>
      </c>
      <c r="I10" s="177">
        <v>0.26400000000000001</v>
      </c>
      <c r="J10" s="177">
        <v>0.46700000000000003</v>
      </c>
      <c r="K10" s="177">
        <v>0.16400000000000001</v>
      </c>
      <c r="L10" s="177">
        <v>0.41699999999999998</v>
      </c>
      <c r="M10" s="177">
        <v>5.9400000000000001E-2</v>
      </c>
      <c r="N10" s="177">
        <v>6.7999999999999996E-3</v>
      </c>
      <c r="O10" s="177">
        <v>1.44E-2</v>
      </c>
      <c r="P10" s="177">
        <v>2.0400000000000001E-2</v>
      </c>
      <c r="Q10" s="177">
        <v>2.1299999999999999E-2</v>
      </c>
      <c r="R10" s="177">
        <v>1.44E-2</v>
      </c>
      <c r="S10" s="177">
        <v>1.7100000000000001E-2</v>
      </c>
      <c r="T10" s="177">
        <v>1.46E-2</v>
      </c>
      <c r="U10" s="177">
        <v>1.4162440000000001</v>
      </c>
      <c r="V10" s="177">
        <v>3.0152290000000002</v>
      </c>
    </row>
    <row r="11" spans="1:22" customFormat="1">
      <c r="A11" s="177">
        <v>2016</v>
      </c>
      <c r="B11" s="177">
        <v>5762.4</v>
      </c>
      <c r="C11" s="177">
        <v>89.89</v>
      </c>
      <c r="D11" s="177">
        <v>1.5599999999999999E-2</v>
      </c>
      <c r="E11" s="177">
        <v>2.2200000000000001E-2</v>
      </c>
      <c r="F11" s="177">
        <v>0.04</v>
      </c>
      <c r="G11" s="177">
        <v>1.6299999999999999E-2</v>
      </c>
      <c r="H11" s="177">
        <v>1.15E-2</v>
      </c>
      <c r="I11" s="177">
        <v>0.29499999999999998</v>
      </c>
      <c r="J11" s="177">
        <v>0.497</v>
      </c>
      <c r="K11" s="177">
        <v>0.16900000000000001</v>
      </c>
      <c r="L11" s="177">
        <v>0.47599999999999998</v>
      </c>
      <c r="M11" s="177">
        <v>4.0899999999999999E-2</v>
      </c>
      <c r="N11" s="177">
        <v>4.7999999999999996E-3</v>
      </c>
      <c r="O11" s="177">
        <v>1.0699999999999999E-2</v>
      </c>
      <c r="P11" s="177">
        <v>1.5299999999999999E-2</v>
      </c>
      <c r="Q11" s="177">
        <v>2.75E-2</v>
      </c>
      <c r="R11" s="177">
        <v>1.0699999999999999E-2</v>
      </c>
      <c r="S11" s="177">
        <v>1.34E-2</v>
      </c>
      <c r="T11" s="177">
        <v>2.2200000000000001E-2</v>
      </c>
      <c r="U11" s="177">
        <v>1.4230769999999999</v>
      </c>
      <c r="V11" s="177">
        <v>2.6217950000000001</v>
      </c>
    </row>
    <row r="12" spans="1:22">
      <c r="A12" s="177">
        <v>2019</v>
      </c>
      <c r="B12" s="177">
        <v>6327.7</v>
      </c>
      <c r="C12" s="177">
        <v>117.05</v>
      </c>
      <c r="D12" s="177">
        <v>1.8499999999999999E-2</v>
      </c>
      <c r="E12" s="177">
        <v>2.5899999999999999E-2</v>
      </c>
      <c r="F12" s="177">
        <v>3.5299999999999998E-2</v>
      </c>
      <c r="G12" s="177">
        <v>2.1499999999999998E-2</v>
      </c>
      <c r="H12" s="177">
        <v>1.5100000000000001E-2</v>
      </c>
      <c r="I12" s="177">
        <v>0.28799999999999998</v>
      </c>
      <c r="J12" s="177">
        <v>0.442</v>
      </c>
      <c r="K12" s="177">
        <v>0.218</v>
      </c>
      <c r="L12" s="177">
        <v>0.39100000000000001</v>
      </c>
      <c r="M12" s="177">
        <v>5.7799999999999997E-2</v>
      </c>
      <c r="N12" s="177">
        <v>6.1000000000000004E-3</v>
      </c>
      <c r="O12" s="177">
        <v>1.2699999999999999E-2</v>
      </c>
      <c r="P12" s="177">
        <v>1.78E-2</v>
      </c>
      <c r="Q12" s="177">
        <v>2.4299999999999999E-2</v>
      </c>
      <c r="R12" s="177">
        <v>1.2699999999999999E-2</v>
      </c>
      <c r="S12" s="177">
        <v>1.2200000000000001E-2</v>
      </c>
      <c r="T12" s="177">
        <v>1.09E-2</v>
      </c>
      <c r="U12" s="177">
        <v>1.4</v>
      </c>
      <c r="V12" s="177">
        <v>3.1243240000000001</v>
      </c>
    </row>
    <row r="35" spans="1:22">
      <c r="A35" s="175" t="s">
        <v>496</v>
      </c>
    </row>
    <row r="36" spans="1:22">
      <c r="A36" s="175" t="s">
        <v>497</v>
      </c>
      <c r="U36" t="s">
        <v>147</v>
      </c>
      <c r="V36" s="175" t="s">
        <v>498</v>
      </c>
    </row>
    <row r="37" spans="1:22">
      <c r="A37" s="175" t="s">
        <v>499</v>
      </c>
      <c r="U37">
        <v>1989</v>
      </c>
      <c r="V37" s="178">
        <v>7.4122634646318047E-2</v>
      </c>
    </row>
    <row r="38" spans="1:22">
      <c r="A38" s="175" t="s">
        <v>500</v>
      </c>
      <c r="U38">
        <v>1992</v>
      </c>
      <c r="V38" s="178">
        <v>5.3416366436419171E-2</v>
      </c>
    </row>
    <row r="39" spans="1:22">
      <c r="A39" s="175" t="s">
        <v>501</v>
      </c>
      <c r="U39">
        <v>1995</v>
      </c>
      <c r="V39" s="178">
        <v>4.6126278342386459E-2</v>
      </c>
    </row>
    <row r="40" spans="1:22">
      <c r="A40" s="175" t="s">
        <v>502</v>
      </c>
      <c r="U40">
        <v>1998</v>
      </c>
      <c r="V40" s="178">
        <v>4.6428198272341514E-2</v>
      </c>
    </row>
    <row r="41" spans="1:22">
      <c r="A41" s="175" t="s">
        <v>503</v>
      </c>
      <c r="U41">
        <v>2001</v>
      </c>
      <c r="V41" s="178">
        <v>4.8682173061223834E-2</v>
      </c>
    </row>
    <row r="42" spans="1:22">
      <c r="A42" s="175" t="s">
        <v>504</v>
      </c>
      <c r="U42">
        <v>2004</v>
      </c>
      <c r="V42" s="178">
        <v>2.4428408801149791E-2</v>
      </c>
    </row>
    <row r="43" spans="1:22">
      <c r="A43" s="175" t="s">
        <v>505</v>
      </c>
      <c r="U43">
        <v>2007</v>
      </c>
      <c r="V43" s="178">
        <v>4.1788966949251827E-2</v>
      </c>
    </row>
    <row r="44" spans="1:22">
      <c r="A44" s="175" t="s">
        <v>506</v>
      </c>
      <c r="U44">
        <v>2010</v>
      </c>
      <c r="V44" s="178">
        <v>1.7141159214473276E-2</v>
      </c>
    </row>
    <row r="45" spans="1:22">
      <c r="A45" s="175" t="s">
        <v>507</v>
      </c>
      <c r="U45">
        <v>2013</v>
      </c>
      <c r="V45" s="178">
        <v>1.1801191727408468E-2</v>
      </c>
    </row>
    <row r="46" spans="1:22">
      <c r="A46" s="175" t="s">
        <v>508</v>
      </c>
      <c r="U46">
        <v>2016</v>
      </c>
      <c r="V46" s="178">
        <v>1.0794066205284183E-2</v>
      </c>
    </row>
    <row r="47" spans="1:22">
      <c r="U47" s="175">
        <v>2019</v>
      </c>
      <c r="V47" s="178">
        <v>1.3453165451645134E-2</v>
      </c>
    </row>
  </sheetData>
  <pageMargins left="0.75" right="0.75" top="1" bottom="1" header="0.5" footer="0.5"/>
  <pageSetup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2548F-A39C-A142-8BF1-43A920064338}">
  <sheetPr codeName="Sheet14"/>
  <dimension ref="A1:Z37"/>
  <sheetViews>
    <sheetView workbookViewId="0">
      <pane xSplit="1" ySplit="2" topLeftCell="B3" activePane="bottomRight" state="frozen"/>
      <selection pane="topRight" activeCell="B1" sqref="B1"/>
      <selection pane="bottomLeft" activeCell="A2" sqref="A2"/>
      <selection pane="bottomRight"/>
    </sheetView>
  </sheetViews>
  <sheetFormatPr baseColWidth="10" defaultRowHeight="16"/>
  <cols>
    <col min="1" max="16384" width="10.7109375" style="124"/>
  </cols>
  <sheetData>
    <row r="1" spans="1:26">
      <c r="B1" s="187" t="s">
        <v>527</v>
      </c>
      <c r="K1" s="187" t="s">
        <v>526</v>
      </c>
      <c r="W1" s="187" t="s">
        <v>525</v>
      </c>
    </row>
    <row r="2" spans="1:26" s="185" customFormat="1" ht="136">
      <c r="A2" s="185" t="s">
        <v>522</v>
      </c>
      <c r="B2" s="185" t="s">
        <v>521</v>
      </c>
      <c r="C2" s="185" t="s">
        <v>514</v>
      </c>
      <c r="D2" s="185" t="s">
        <v>520</v>
      </c>
      <c r="E2" s="185" t="s">
        <v>519</v>
      </c>
      <c r="F2" s="185" t="s">
        <v>512</v>
      </c>
      <c r="G2" s="185" t="s">
        <v>524</v>
      </c>
      <c r="H2" s="185" t="s">
        <v>523</v>
      </c>
      <c r="I2" s="185" t="s">
        <v>111</v>
      </c>
      <c r="K2" s="185" t="s">
        <v>522</v>
      </c>
      <c r="L2" s="185" t="s">
        <v>521</v>
      </c>
      <c r="M2" s="185" t="s">
        <v>514</v>
      </c>
      <c r="N2" s="185" t="s">
        <v>520</v>
      </c>
      <c r="O2" s="185" t="s">
        <v>519</v>
      </c>
      <c r="P2" s="185" t="s">
        <v>518</v>
      </c>
      <c r="R2" s="185" t="s">
        <v>517</v>
      </c>
      <c r="S2" s="186" t="s">
        <v>516</v>
      </c>
      <c r="T2" s="186" t="s">
        <v>515</v>
      </c>
      <c r="W2" s="185" t="s">
        <v>514</v>
      </c>
      <c r="X2" s="185" t="s">
        <v>513</v>
      </c>
      <c r="Y2" s="185" t="s">
        <v>512</v>
      </c>
    </row>
    <row r="3" spans="1:26">
      <c r="A3" s="124">
        <v>1990</v>
      </c>
      <c r="B3" s="124">
        <v>1</v>
      </c>
      <c r="C3" s="181">
        <v>17709.97</v>
      </c>
      <c r="D3" s="181">
        <v>126844.9</v>
      </c>
      <c r="E3" s="181">
        <v>101985.8</v>
      </c>
      <c r="F3" s="180">
        <f>C3/(D3+E3)</f>
        <v>7.739333052776573E-2</v>
      </c>
      <c r="G3" s="180">
        <f>C3/D3</f>
        <v>0.13961909386975749</v>
      </c>
      <c r="H3" s="180">
        <v>7.2505684974299808E-2</v>
      </c>
      <c r="I3" s="180">
        <v>9.3200000000000005E-2</v>
      </c>
      <c r="K3" s="124">
        <v>1990</v>
      </c>
      <c r="L3" s="124">
        <v>0</v>
      </c>
      <c r="M3" s="124">
        <v>0</v>
      </c>
      <c r="N3" s="181">
        <v>108062.3</v>
      </c>
      <c r="O3" s="181">
        <v>206153.8</v>
      </c>
      <c r="P3" s="124">
        <v>0</v>
      </c>
      <c r="R3" s="184">
        <f>(D3)/(D3+N3)</f>
        <v>0.5399787660829467</v>
      </c>
      <c r="S3" s="183"/>
      <c r="W3" s="181">
        <f>C3</f>
        <v>17709.97</v>
      </c>
      <c r="X3" s="181">
        <f>D3+E3</f>
        <v>228830.7</v>
      </c>
      <c r="Y3" s="180">
        <f>W3/X3</f>
        <v>7.739333052776573E-2</v>
      </c>
      <c r="Z3" s="179"/>
    </row>
    <row r="4" spans="1:26">
      <c r="A4" s="124">
        <v>1991</v>
      </c>
      <c r="B4" s="124">
        <v>1</v>
      </c>
      <c r="C4" s="181">
        <v>15821.85</v>
      </c>
      <c r="D4" s="181">
        <v>144593.29999999999</v>
      </c>
      <c r="E4" s="181">
        <v>117073.1</v>
      </c>
      <c r="F4" s="180">
        <f>C4/(D4+E4)</f>
        <v>6.0465730410935455E-2</v>
      </c>
      <c r="G4" s="180">
        <f>C4/D4</f>
        <v>0.10942311988176494</v>
      </c>
      <c r="H4" s="180">
        <v>6.5898168599948959E-2</v>
      </c>
      <c r="I4" s="180">
        <v>8.77E-2</v>
      </c>
      <c r="K4" s="124">
        <v>1991</v>
      </c>
      <c r="L4" s="124">
        <v>0</v>
      </c>
      <c r="M4" s="124">
        <v>0</v>
      </c>
      <c r="N4" s="181">
        <v>116408.8</v>
      </c>
      <c r="O4" s="181">
        <v>213260.7</v>
      </c>
      <c r="P4" s="124">
        <v>0</v>
      </c>
      <c r="R4" s="184">
        <f>(D4)/(D4+N4)</f>
        <v>0.55399286059384201</v>
      </c>
      <c r="S4" s="183"/>
      <c r="W4" s="181">
        <f>C4</f>
        <v>15821.85</v>
      </c>
      <c r="X4" s="181">
        <f>D4+E4</f>
        <v>261666.4</v>
      </c>
      <c r="Y4" s="180">
        <f>W4/X4</f>
        <v>6.0465730410935455E-2</v>
      </c>
      <c r="Z4" s="179"/>
    </row>
    <row r="5" spans="1:26">
      <c r="A5" s="124">
        <v>1992</v>
      </c>
      <c r="B5" s="124">
        <v>1</v>
      </c>
      <c r="C5" s="181">
        <v>14386.55</v>
      </c>
      <c r="D5" s="181">
        <v>154839.5</v>
      </c>
      <c r="E5" s="181">
        <v>126102.39999999999</v>
      </c>
      <c r="F5" s="180">
        <f>C5/(D5+E5)</f>
        <v>5.1208274735808357E-2</v>
      </c>
      <c r="G5" s="180">
        <f>C5/D5</f>
        <v>9.2912661174958583E-2</v>
      </c>
      <c r="H5" s="180">
        <v>5.3416881975013333E-2</v>
      </c>
      <c r="I5" s="180">
        <v>8.14E-2</v>
      </c>
      <c r="K5" s="124">
        <v>1992</v>
      </c>
      <c r="L5" s="124">
        <v>0</v>
      </c>
      <c r="M5" s="124">
        <v>0</v>
      </c>
      <c r="N5" s="181">
        <v>122686.6</v>
      </c>
      <c r="O5" s="181">
        <v>230694.3</v>
      </c>
      <c r="P5" s="124">
        <v>0</v>
      </c>
      <c r="R5" s="184">
        <f>(D5)/(D5+N5)</f>
        <v>0.55792770481767306</v>
      </c>
      <c r="S5" s="183"/>
      <c r="W5" s="181">
        <f>C5</f>
        <v>14386.55</v>
      </c>
      <c r="X5" s="181">
        <f>D5+E5</f>
        <v>280941.90000000002</v>
      </c>
      <c r="Y5" s="180">
        <f>W5/X5</f>
        <v>5.1208274735808357E-2</v>
      </c>
      <c r="Z5" s="179"/>
    </row>
    <row r="6" spans="1:26">
      <c r="A6" s="124">
        <v>1993</v>
      </c>
      <c r="B6" s="124">
        <v>1</v>
      </c>
      <c r="C6" s="181">
        <v>12466.45</v>
      </c>
      <c r="D6" s="181">
        <v>170645.8</v>
      </c>
      <c r="E6" s="181">
        <v>128312.1</v>
      </c>
      <c r="F6" s="180">
        <f>C6/(D6+E6)</f>
        <v>4.1699684136127527E-2</v>
      </c>
      <c r="G6" s="180">
        <f>C6/D6</f>
        <v>7.3054537527439886E-2</v>
      </c>
      <c r="H6" s="180">
        <v>4.4608982387346757E-2</v>
      </c>
      <c r="I6" s="180">
        <v>7.2099999999999997E-2</v>
      </c>
      <c r="K6" s="124">
        <v>1993</v>
      </c>
      <c r="L6" s="124">
        <v>0</v>
      </c>
      <c r="M6" s="124">
        <v>0</v>
      </c>
      <c r="N6" s="181">
        <v>124904.1</v>
      </c>
      <c r="O6" s="181">
        <v>288862.90000000002</v>
      </c>
      <c r="P6" s="124">
        <v>0</v>
      </c>
      <c r="R6" s="184">
        <f>(D6)/(D6+N6)</f>
        <v>0.57738405595806319</v>
      </c>
      <c r="S6" s="183"/>
      <c r="W6" s="181">
        <f>C6</f>
        <v>12466.45</v>
      </c>
      <c r="X6" s="181">
        <f>D6+E6</f>
        <v>298957.90000000002</v>
      </c>
      <c r="Y6" s="180">
        <f>W6/X6</f>
        <v>4.1699684136127527E-2</v>
      </c>
      <c r="Z6" s="179"/>
    </row>
    <row r="7" spans="1:26">
      <c r="A7" s="124">
        <v>1994</v>
      </c>
      <c r="B7" s="124">
        <v>1</v>
      </c>
      <c r="C7" s="181">
        <v>12819.51</v>
      </c>
      <c r="D7" s="181">
        <v>172053.6</v>
      </c>
      <c r="E7" s="181">
        <v>91893.32</v>
      </c>
      <c r="F7" s="180">
        <f>C7/(D7+E7)</f>
        <v>4.8568515215104607E-2</v>
      </c>
      <c r="G7" s="180">
        <f>C7/D7</f>
        <v>7.4508815857383975E-2</v>
      </c>
      <c r="H7" s="180">
        <v>4.0889777862818021E-2</v>
      </c>
      <c r="I7" s="180">
        <v>7.9699999999999993E-2</v>
      </c>
      <c r="K7" s="124">
        <v>1994</v>
      </c>
      <c r="L7" s="124">
        <v>0</v>
      </c>
      <c r="M7" s="124">
        <v>0</v>
      </c>
      <c r="N7" s="181">
        <v>133216.6</v>
      </c>
      <c r="O7" s="181">
        <v>236723.7</v>
      </c>
      <c r="P7" s="124">
        <v>0</v>
      </c>
      <c r="R7" s="184">
        <f>(D7)/(D7+N7)</f>
        <v>0.5636108601494676</v>
      </c>
      <c r="S7" s="183"/>
      <c r="W7" s="181">
        <f>C7</f>
        <v>12819.51</v>
      </c>
      <c r="X7" s="181">
        <f>D7+E7</f>
        <v>263946.92000000004</v>
      </c>
      <c r="Y7" s="180">
        <f>W7/X7</f>
        <v>4.8568515215104607E-2</v>
      </c>
      <c r="Z7" s="179"/>
    </row>
    <row r="8" spans="1:26">
      <c r="A8" s="124">
        <v>1995</v>
      </c>
      <c r="B8" s="124">
        <v>1</v>
      </c>
      <c r="C8" s="181">
        <v>15458.88</v>
      </c>
      <c r="D8" s="181">
        <v>188462.1</v>
      </c>
      <c r="E8" s="181">
        <v>91822.2</v>
      </c>
      <c r="F8" s="180">
        <f>C8/(D8+E8)</f>
        <v>5.5154284417643085E-2</v>
      </c>
      <c r="G8" s="180">
        <f>C8/D8</f>
        <v>8.2026465798693729E-2</v>
      </c>
      <c r="H8" s="180">
        <v>4.6126278342386459E-2</v>
      </c>
      <c r="I8" s="180">
        <v>7.5899999999999995E-2</v>
      </c>
      <c r="K8" s="124">
        <v>1995</v>
      </c>
      <c r="L8" s="124">
        <v>0</v>
      </c>
      <c r="M8" s="124">
        <v>0</v>
      </c>
      <c r="N8" s="181">
        <v>151857.20000000001</v>
      </c>
      <c r="O8" s="181">
        <v>226240.5</v>
      </c>
      <c r="P8" s="124">
        <v>0</v>
      </c>
      <c r="R8" s="184">
        <f>(D8)/(D8+N8)</f>
        <v>0.55378022933168936</v>
      </c>
      <c r="S8" s="183"/>
      <c r="W8" s="181">
        <f>C8</f>
        <v>15458.88</v>
      </c>
      <c r="X8" s="181">
        <f>D8+E8</f>
        <v>280284.3</v>
      </c>
      <c r="Y8" s="180">
        <f>W8/X8</f>
        <v>5.5154284417643085E-2</v>
      </c>
      <c r="Z8" s="179"/>
    </row>
    <row r="9" spans="1:26">
      <c r="A9" s="124">
        <v>1996</v>
      </c>
      <c r="B9" s="124">
        <v>1</v>
      </c>
      <c r="C9" s="181">
        <v>15779.68</v>
      </c>
      <c r="D9" s="181">
        <v>222890.8</v>
      </c>
      <c r="E9" s="181">
        <v>95021.25</v>
      </c>
      <c r="F9" s="180">
        <f>C9/(D9+E9)</f>
        <v>4.9635362987971048E-2</v>
      </c>
      <c r="G9" s="180">
        <f>C9/D9</f>
        <v>7.0795564464751354E-2</v>
      </c>
      <c r="H9" s="180">
        <v>4.6003547139199512E-2</v>
      </c>
      <c r="I9" s="180">
        <v>7.3700000000000002E-2</v>
      </c>
      <c r="K9" s="124">
        <v>1996</v>
      </c>
      <c r="L9" s="124">
        <v>0</v>
      </c>
      <c r="M9" s="124">
        <v>0</v>
      </c>
      <c r="N9" s="181">
        <v>182857.8</v>
      </c>
      <c r="O9" s="181">
        <v>273686.90000000002</v>
      </c>
      <c r="P9" s="124">
        <v>0</v>
      </c>
      <c r="R9" s="184">
        <f>(D9)/(D9+N9)</f>
        <v>0.54933227126353612</v>
      </c>
      <c r="S9" s="183"/>
      <c r="W9" s="181">
        <f>C9</f>
        <v>15779.68</v>
      </c>
      <c r="X9" s="181">
        <f>D9+E9</f>
        <v>317912.05</v>
      </c>
      <c r="Y9" s="180">
        <f>W9/X9</f>
        <v>4.9635362987971048E-2</v>
      </c>
      <c r="Z9" s="179"/>
    </row>
    <row r="10" spans="1:26">
      <c r="A10" s="124">
        <v>1997</v>
      </c>
      <c r="B10" s="124">
        <v>1</v>
      </c>
      <c r="C10" s="181">
        <v>17834.349999999999</v>
      </c>
      <c r="D10" s="181">
        <v>253719.6</v>
      </c>
      <c r="E10" s="181">
        <v>97651.78</v>
      </c>
      <c r="F10" s="180">
        <f>C10/(D10+E10)</f>
        <v>5.0756410496495187E-2</v>
      </c>
      <c r="G10" s="180">
        <f>C10/D10</f>
        <v>7.0291573847664893E-2</v>
      </c>
      <c r="H10" s="180">
        <v>4.5672843673268175E-2</v>
      </c>
      <c r="I10" s="180">
        <v>7.2599999999999998E-2</v>
      </c>
      <c r="K10" s="124">
        <v>1997</v>
      </c>
      <c r="L10" s="124">
        <v>0</v>
      </c>
      <c r="M10" s="124">
        <v>0</v>
      </c>
      <c r="N10" s="181">
        <v>210872.5</v>
      </c>
      <c r="O10" s="181">
        <v>359488.9</v>
      </c>
      <c r="P10" s="124">
        <v>0</v>
      </c>
      <c r="R10" s="184">
        <f>(D10)/(D10+N10)</f>
        <v>0.54611260070931045</v>
      </c>
      <c r="S10" s="183"/>
      <c r="W10" s="181">
        <f>C10</f>
        <v>17834.349999999999</v>
      </c>
      <c r="X10" s="181">
        <f>D10+E10</f>
        <v>351371.38</v>
      </c>
      <c r="Y10" s="180">
        <f>W10/X10</f>
        <v>5.0756410496495187E-2</v>
      </c>
      <c r="Z10" s="179"/>
    </row>
    <row r="11" spans="1:26">
      <c r="A11" s="124">
        <v>1998</v>
      </c>
      <c r="B11" s="124">
        <v>1</v>
      </c>
      <c r="C11" s="181">
        <v>20446.14</v>
      </c>
      <c r="D11" s="181">
        <v>265885.2</v>
      </c>
      <c r="E11" s="181">
        <v>116008.8</v>
      </c>
      <c r="F11" s="180">
        <f>C11/(D11+E11)</f>
        <v>5.3538783013087399E-2</v>
      </c>
      <c r="G11" s="180">
        <f>C11/D11</f>
        <v>7.6898375689959414E-2</v>
      </c>
      <c r="H11" s="180">
        <v>4.6427718870299707E-2</v>
      </c>
      <c r="I11" s="180">
        <v>6.5299999999999997E-2</v>
      </c>
      <c r="K11" s="124">
        <v>1998</v>
      </c>
      <c r="L11" s="124">
        <v>0</v>
      </c>
      <c r="M11" s="124">
        <v>0</v>
      </c>
      <c r="N11" s="181">
        <v>245772</v>
      </c>
      <c r="O11" s="181">
        <v>615739.80000000005</v>
      </c>
      <c r="P11" s="124">
        <v>0</v>
      </c>
      <c r="R11" s="184">
        <f>(D11)/(D11+N11)</f>
        <v>0.51965495648258253</v>
      </c>
      <c r="S11" s="183"/>
      <c r="W11" s="181">
        <f>C11</f>
        <v>20446.14</v>
      </c>
      <c r="X11" s="181">
        <f>D11+E11</f>
        <v>381894</v>
      </c>
      <c r="Y11" s="180">
        <f>W11/X11</f>
        <v>5.3538783013087399E-2</v>
      </c>
      <c r="Z11" s="179"/>
    </row>
    <row r="12" spans="1:26">
      <c r="A12" s="124">
        <v>1999</v>
      </c>
      <c r="B12" s="124">
        <v>1</v>
      </c>
      <c r="C12" s="181">
        <v>19576.689999999999</v>
      </c>
      <c r="D12" s="181">
        <v>335034.7</v>
      </c>
      <c r="E12" s="181">
        <v>150687.4</v>
      </c>
      <c r="F12" s="180">
        <f>C12/(D12+E12)</f>
        <v>4.0304301574912896E-2</v>
      </c>
      <c r="G12" s="180">
        <f>C12/D12</f>
        <v>5.8431828106163326E-2</v>
      </c>
      <c r="H12" s="180">
        <v>4.6181977210259975E-2</v>
      </c>
      <c r="I12" s="180">
        <v>7.0499999999999993E-2</v>
      </c>
      <c r="K12" s="124">
        <v>1999</v>
      </c>
      <c r="L12" s="124">
        <v>0</v>
      </c>
      <c r="M12" s="124">
        <v>0</v>
      </c>
      <c r="N12" s="181">
        <v>317051.8</v>
      </c>
      <c r="O12" s="181">
        <v>713748.8</v>
      </c>
      <c r="P12" s="124">
        <v>0</v>
      </c>
      <c r="R12" s="184">
        <f>(D12)/(D12+N12)</f>
        <v>0.51378873815053683</v>
      </c>
      <c r="S12" s="183"/>
      <c r="W12" s="181">
        <f>C12</f>
        <v>19576.689999999999</v>
      </c>
      <c r="X12" s="181">
        <f>D12+E12</f>
        <v>485722.1</v>
      </c>
      <c r="Y12" s="180">
        <f>W12/X12</f>
        <v>4.0304301574912896E-2</v>
      </c>
      <c r="Z12" s="179"/>
    </row>
    <row r="13" spans="1:26">
      <c r="A13" s="124">
        <v>2000</v>
      </c>
      <c r="B13" s="124">
        <v>1</v>
      </c>
      <c r="C13" s="181">
        <v>28584.6</v>
      </c>
      <c r="D13" s="181">
        <v>387504.4</v>
      </c>
      <c r="E13" s="181">
        <v>179597.7</v>
      </c>
      <c r="F13" s="180">
        <f>C13/(D13+E13)</f>
        <v>5.0404680215432096E-2</v>
      </c>
      <c r="G13" s="180">
        <f>C13/D13</f>
        <v>7.376587207783962E-2</v>
      </c>
      <c r="H13" s="180">
        <v>5.1982841535137637E-2</v>
      </c>
      <c r="I13" s="180">
        <v>7.6200000000000004E-2</v>
      </c>
      <c r="K13" s="124">
        <v>2000</v>
      </c>
      <c r="L13" s="124">
        <v>0</v>
      </c>
      <c r="M13" s="124">
        <v>0</v>
      </c>
      <c r="N13" s="181">
        <v>313079.59999999998</v>
      </c>
      <c r="O13" s="181">
        <v>621015.9</v>
      </c>
      <c r="P13" s="124">
        <v>0</v>
      </c>
      <c r="R13" s="184">
        <f>(D13)/(D13+N13)</f>
        <v>0.55311625729391478</v>
      </c>
      <c r="S13" s="183"/>
      <c r="T13" s="183"/>
      <c r="U13" s="182"/>
      <c r="W13" s="181">
        <f>C13</f>
        <v>28584.6</v>
      </c>
      <c r="X13" s="181">
        <f>D13+E13</f>
        <v>567102.10000000009</v>
      </c>
      <c r="Y13" s="180">
        <f>W13/X13</f>
        <v>5.0404680215432096E-2</v>
      </c>
      <c r="Z13" s="179"/>
    </row>
    <row r="14" spans="1:26">
      <c r="A14" s="124">
        <v>2001</v>
      </c>
      <c r="B14" s="124">
        <v>1</v>
      </c>
      <c r="C14" s="181">
        <v>26176.66</v>
      </c>
      <c r="D14" s="181">
        <v>460963.6</v>
      </c>
      <c r="E14" s="181">
        <v>204293.4</v>
      </c>
      <c r="F14" s="180">
        <f>C14/(D14+E14)</f>
        <v>3.9348191751458456E-2</v>
      </c>
      <c r="G14" s="180">
        <f>C14/D14</f>
        <v>5.678682655203144E-2</v>
      </c>
      <c r="H14" s="180">
        <v>4.8668062077919128E-2</v>
      </c>
      <c r="I14" s="180">
        <v>7.0800000000000002E-2</v>
      </c>
      <c r="K14" s="124">
        <v>2001</v>
      </c>
      <c r="L14" s="124">
        <v>0</v>
      </c>
      <c r="M14" s="124">
        <v>0</v>
      </c>
      <c r="N14" s="181">
        <v>318876.7</v>
      </c>
      <c r="O14" s="181">
        <v>662362.80000000005</v>
      </c>
      <c r="P14" s="124">
        <v>0</v>
      </c>
      <c r="R14" s="184">
        <f>(D14)/(D14+N14)</f>
        <v>0.59109999829452253</v>
      </c>
      <c r="S14" s="183"/>
      <c r="T14" s="183"/>
      <c r="U14" s="182"/>
      <c r="W14" s="181">
        <f>C14</f>
        <v>26176.66</v>
      </c>
      <c r="X14" s="181">
        <f>D14+E14</f>
        <v>665257</v>
      </c>
      <c r="Y14" s="180">
        <f>W14/X14</f>
        <v>3.9348191751458456E-2</v>
      </c>
      <c r="Z14" s="179"/>
    </row>
    <row r="15" spans="1:26">
      <c r="A15" s="124">
        <v>2002</v>
      </c>
      <c r="B15" s="124">
        <v>1</v>
      </c>
      <c r="C15" s="181">
        <v>20782.73</v>
      </c>
      <c r="D15" s="181">
        <v>547560.69999999995</v>
      </c>
      <c r="E15" s="181">
        <v>239848.6</v>
      </c>
      <c r="F15" s="180">
        <f>C15/(D15+E15)</f>
        <v>2.6393808150348239E-2</v>
      </c>
      <c r="G15" s="180">
        <f>C15/D15</f>
        <v>3.7955116209033996E-2</v>
      </c>
      <c r="H15" s="180">
        <v>3.4651226056484685E-2</v>
      </c>
      <c r="I15" s="180">
        <v>6.4899999999999999E-2</v>
      </c>
      <c r="K15" s="124">
        <v>2002</v>
      </c>
      <c r="L15" s="124">
        <v>0</v>
      </c>
      <c r="M15" s="124">
        <v>0</v>
      </c>
      <c r="N15" s="181">
        <v>327016</v>
      </c>
      <c r="O15" s="181">
        <v>623436.1</v>
      </c>
      <c r="P15" s="124">
        <v>0</v>
      </c>
      <c r="R15" s="184">
        <f>(D15)/(D15+N15)</f>
        <v>0.62608653992268481</v>
      </c>
      <c r="S15" s="183"/>
      <c r="T15" s="183"/>
      <c r="U15" s="182"/>
      <c r="W15" s="181">
        <f>C15</f>
        <v>20782.73</v>
      </c>
      <c r="X15" s="181">
        <f>D15+E15</f>
        <v>787409.29999999993</v>
      </c>
      <c r="Y15" s="180">
        <f>W15/X15</f>
        <v>2.6393808150348239E-2</v>
      </c>
      <c r="Z15" s="179"/>
    </row>
    <row r="16" spans="1:26">
      <c r="A16" s="124">
        <v>2003</v>
      </c>
      <c r="B16" s="124">
        <v>1</v>
      </c>
      <c r="C16" s="181">
        <v>19098.68</v>
      </c>
      <c r="D16" s="181">
        <v>672309.7</v>
      </c>
      <c r="E16" s="181">
        <v>269551.3</v>
      </c>
      <c r="F16" s="180">
        <f>C16/(D16+E16)</f>
        <v>2.0277599348523828E-2</v>
      </c>
      <c r="G16" s="180">
        <f>C16/D16</f>
        <v>2.8407562764600901E-2</v>
      </c>
      <c r="H16" s="180">
        <v>2.6980989012962094E-2</v>
      </c>
      <c r="I16" s="180">
        <v>5.6600000000000004E-2</v>
      </c>
      <c r="K16" s="124">
        <v>2003</v>
      </c>
      <c r="L16" s="124">
        <v>0</v>
      </c>
      <c r="M16" s="124">
        <v>0</v>
      </c>
      <c r="N16" s="181">
        <v>387540.4</v>
      </c>
      <c r="O16" s="181">
        <v>656645.69999999995</v>
      </c>
      <c r="P16" s="124">
        <v>0</v>
      </c>
      <c r="R16" s="184">
        <f>(D16)/(D16+N16)</f>
        <v>0.63434413979863746</v>
      </c>
      <c r="S16" s="183"/>
      <c r="T16" s="183"/>
      <c r="U16" s="182"/>
      <c r="W16" s="181">
        <f>C16</f>
        <v>19098.68</v>
      </c>
      <c r="X16" s="181">
        <f>D16+E16</f>
        <v>941861</v>
      </c>
      <c r="Y16" s="180">
        <f>W16/X16</f>
        <v>2.0277599348523828E-2</v>
      </c>
      <c r="Z16" s="179"/>
    </row>
    <row r="17" spans="1:26">
      <c r="A17" s="124">
        <v>2004</v>
      </c>
      <c r="B17" s="124">
        <v>1</v>
      </c>
      <c r="C17" s="181">
        <v>17819.5</v>
      </c>
      <c r="D17" s="181">
        <v>697078.4</v>
      </c>
      <c r="E17" s="181">
        <v>260537.60000000001</v>
      </c>
      <c r="F17" s="180">
        <f>C17/(D17+E17)</f>
        <v>1.8608189503934773E-2</v>
      </c>
      <c r="G17" s="180">
        <f>C17/D17</f>
        <v>2.5563121737813135E-2</v>
      </c>
      <c r="H17" s="180">
        <v>2.4420700265245229E-2</v>
      </c>
      <c r="I17" s="180">
        <v>5.6299999999999996E-2</v>
      </c>
      <c r="K17" s="124">
        <v>2004</v>
      </c>
      <c r="L17" s="124">
        <v>0</v>
      </c>
      <c r="M17" s="124">
        <v>0</v>
      </c>
      <c r="N17" s="181">
        <v>506256.8</v>
      </c>
      <c r="O17" s="181">
        <v>730460.3</v>
      </c>
      <c r="P17" s="124">
        <v>0</v>
      </c>
      <c r="R17" s="184">
        <f>(D17)/(D17+N17)</f>
        <v>0.57928863046639045</v>
      </c>
      <c r="S17" s="183"/>
      <c r="T17" s="183">
        <f>DataF8!X8*1000/(D17+E17+N17+O17)</f>
        <v>3.317727832661322E-2</v>
      </c>
      <c r="U17" s="182"/>
      <c r="W17" s="181">
        <f>C17+DataF8!Y8*1000</f>
        <v>19711.5</v>
      </c>
      <c r="X17" s="181">
        <f>D17+E17+DataF8!X8*1000</f>
        <v>1030418</v>
      </c>
      <c r="Y17" s="180">
        <f>W17/X17</f>
        <v>1.9129615359980125E-2</v>
      </c>
      <c r="Z17" s="179"/>
    </row>
    <row r="18" spans="1:26">
      <c r="A18" s="124">
        <v>2005</v>
      </c>
      <c r="B18" s="124">
        <v>1</v>
      </c>
      <c r="C18" s="181">
        <v>27878.63</v>
      </c>
      <c r="D18" s="181">
        <v>805973.4</v>
      </c>
      <c r="E18" s="181">
        <v>245182.6</v>
      </c>
      <c r="F18" s="180">
        <f>C18/(D18+E18)</f>
        <v>2.6521876866992151E-2</v>
      </c>
      <c r="G18" s="180">
        <f>C18/D18</f>
        <v>3.4590012523986524E-2</v>
      </c>
      <c r="H18" s="180">
        <v>2.9118146756658969E-2</v>
      </c>
      <c r="I18" s="180">
        <v>5.2300000000000006E-2</v>
      </c>
      <c r="K18" s="124">
        <v>2005</v>
      </c>
      <c r="L18" s="124">
        <v>0</v>
      </c>
      <c r="M18" s="124">
        <v>0</v>
      </c>
      <c r="N18" s="181">
        <v>411800.4</v>
      </c>
      <c r="O18" s="181">
        <v>691544.3</v>
      </c>
      <c r="P18" s="124">
        <v>0</v>
      </c>
      <c r="R18" s="184">
        <f>(D18)/(D18+N18)</f>
        <v>0.66184163265788765</v>
      </c>
      <c r="S18" s="183"/>
      <c r="T18" s="183">
        <f>DataF8!X9*1000/(D18+E18+N18+O18)</f>
        <v>2.2629373014360122E-2</v>
      </c>
      <c r="U18" s="182"/>
      <c r="W18" s="181">
        <f>C18+DataF8!Y9*1000</f>
        <v>29338.63</v>
      </c>
      <c r="X18" s="181">
        <f>D18+E18+DataF8!X9*1000</f>
        <v>1099911</v>
      </c>
      <c r="Y18" s="180">
        <f>W18/X18</f>
        <v>2.6673639958142068E-2</v>
      </c>
      <c r="Z18" s="179"/>
    </row>
    <row r="19" spans="1:26">
      <c r="A19" s="124">
        <v>2006</v>
      </c>
      <c r="B19" s="124">
        <v>1</v>
      </c>
      <c r="C19" s="181">
        <v>40134.449999999997</v>
      </c>
      <c r="D19" s="181">
        <v>797982.7</v>
      </c>
      <c r="E19" s="181">
        <v>212729.9</v>
      </c>
      <c r="F19" s="180">
        <f>C19/(D19+E19)</f>
        <v>3.9709062694973825E-2</v>
      </c>
      <c r="G19" s="180">
        <f>C19/D19</f>
        <v>5.0294887345302096E-2</v>
      </c>
      <c r="H19" s="180">
        <v>3.8552983915818448E-2</v>
      </c>
      <c r="I19" s="180">
        <v>5.5899999999999998E-2</v>
      </c>
      <c r="K19" s="124">
        <v>2006</v>
      </c>
      <c r="L19" s="124">
        <v>0</v>
      </c>
      <c r="M19" s="124">
        <v>0</v>
      </c>
      <c r="N19" s="181">
        <v>426047.7</v>
      </c>
      <c r="O19" s="181">
        <v>775020.2</v>
      </c>
      <c r="P19" s="124">
        <v>0</v>
      </c>
      <c r="R19" s="184">
        <f>(D19)/(D19+N19)</f>
        <v>0.65193045858991738</v>
      </c>
      <c r="S19" s="183"/>
      <c r="T19" s="183">
        <f>DataF8!X10*1000/(D19+E19+N19+O19)</f>
        <v>1.9619035433217719E-2</v>
      </c>
      <c r="U19" s="182"/>
      <c r="W19" s="181">
        <f>C19+DataF8!Y10*1000</f>
        <v>41644.449999999997</v>
      </c>
      <c r="X19" s="181">
        <f>D19+E19+DataF8!X10*1000</f>
        <v>1054105.6000000001</v>
      </c>
      <c r="Y19" s="180">
        <f>W19/X19</f>
        <v>3.9506905190523599E-2</v>
      </c>
      <c r="Z19" s="179"/>
    </row>
    <row r="20" spans="1:26">
      <c r="A20" s="124">
        <v>2007</v>
      </c>
      <c r="B20" s="124">
        <v>1</v>
      </c>
      <c r="C20" s="181">
        <v>43914.66</v>
      </c>
      <c r="D20" s="181">
        <v>807425.2</v>
      </c>
      <c r="E20" s="181">
        <v>213226.6</v>
      </c>
      <c r="F20" s="180">
        <f>C20/(D20+E20)</f>
        <v>4.3026093717759582E-2</v>
      </c>
      <c r="G20" s="180">
        <f>C20/D20</f>
        <v>5.4388517970457212E-2</v>
      </c>
      <c r="H20" s="180">
        <v>4.1843494156119203E-2</v>
      </c>
      <c r="I20" s="180">
        <v>5.5599999999999997E-2</v>
      </c>
      <c r="K20" s="124">
        <v>2007</v>
      </c>
      <c r="L20" s="124">
        <v>0</v>
      </c>
      <c r="M20" s="124">
        <v>0</v>
      </c>
      <c r="N20" s="181">
        <v>418864.1</v>
      </c>
      <c r="O20" s="181">
        <v>803178.8</v>
      </c>
      <c r="P20" s="124">
        <v>0</v>
      </c>
      <c r="R20" s="184">
        <f>(D20)/(D20+N20)</f>
        <v>0.65842962178663722</v>
      </c>
      <c r="S20" s="183"/>
      <c r="T20" s="183">
        <f>DataF8!X11*1000/(D20+E20+N20+O20)</f>
        <v>1.4949872579624858E-2</v>
      </c>
      <c r="U20" s="182"/>
      <c r="W20" s="181">
        <f>C20+DataF8!Y11*1000</f>
        <v>45233.66</v>
      </c>
      <c r="X20" s="181">
        <f>D20+E20+DataF8!X11*1000</f>
        <v>1054179.7999999998</v>
      </c>
      <c r="Y20" s="180">
        <f>W20/X20</f>
        <v>4.2908866210488963E-2</v>
      </c>
      <c r="Z20" s="179"/>
    </row>
    <row r="21" spans="1:26">
      <c r="A21" s="124">
        <v>2008</v>
      </c>
      <c r="B21" s="124">
        <v>1</v>
      </c>
      <c r="C21" s="181">
        <v>30373.15</v>
      </c>
      <c r="D21" s="181">
        <v>808696.1</v>
      </c>
      <c r="E21" s="181">
        <v>202857.7</v>
      </c>
      <c r="F21" s="180">
        <f>C21/(D21+E21)</f>
        <v>3.0026232910202108E-2</v>
      </c>
      <c r="G21" s="180">
        <f>C21/D21</f>
        <v>3.7558175438214679E-2</v>
      </c>
      <c r="H21" s="180">
        <v>2.9836162832264201E-2</v>
      </c>
      <c r="I21" s="180">
        <v>5.6299999999999996E-2</v>
      </c>
      <c r="K21" s="124">
        <v>2008</v>
      </c>
      <c r="L21" s="124">
        <v>0</v>
      </c>
      <c r="M21" s="124">
        <v>0</v>
      </c>
      <c r="N21" s="181">
        <v>421915.6</v>
      </c>
      <c r="O21" s="181">
        <v>765156.5</v>
      </c>
      <c r="P21" s="124">
        <v>0</v>
      </c>
      <c r="R21" s="184">
        <f>(D21)/(D21+N21)</f>
        <v>0.65714969230342923</v>
      </c>
      <c r="S21" s="183"/>
      <c r="T21" s="183">
        <f>DataF8!X12*1000/(D21+E21+N21+O21)</f>
        <v>1.3758593492417242E-2</v>
      </c>
      <c r="U21" s="182"/>
      <c r="W21" s="181">
        <f>C21+DataF8!Y12*1000</f>
        <v>31261.15</v>
      </c>
      <c r="X21" s="181">
        <f>D21+E21+DataF8!X12*1000</f>
        <v>1041803.8</v>
      </c>
      <c r="Y21" s="180">
        <f>W21/X21</f>
        <v>3.0006753670892734E-2</v>
      </c>
      <c r="Z21" s="179"/>
    </row>
    <row r="22" spans="1:26">
      <c r="A22" s="124">
        <v>2009</v>
      </c>
      <c r="B22" s="124">
        <v>1</v>
      </c>
      <c r="C22" s="181">
        <v>13194.47</v>
      </c>
      <c r="D22" s="181">
        <v>935205.2</v>
      </c>
      <c r="E22" s="181">
        <v>204205.6</v>
      </c>
      <c r="F22" s="180">
        <f>C22/(D22+E22)</f>
        <v>1.1580081564963225E-2</v>
      </c>
      <c r="G22" s="180">
        <f>C22/D22</f>
        <v>1.4108636265067816E-2</v>
      </c>
      <c r="H22" s="180">
        <v>2.1228342747516175E-2</v>
      </c>
      <c r="I22" s="180">
        <v>5.3099999999999994E-2</v>
      </c>
      <c r="K22" s="124">
        <v>2009</v>
      </c>
      <c r="L22" s="124">
        <v>0</v>
      </c>
      <c r="M22" s="124">
        <v>0</v>
      </c>
      <c r="N22" s="181">
        <v>571750.69999999995</v>
      </c>
      <c r="O22" s="181">
        <v>793861.4</v>
      </c>
      <c r="P22" s="124">
        <v>0</v>
      </c>
      <c r="R22" s="184">
        <f>(D22)/(D22+N22)</f>
        <v>0.62059228143305323</v>
      </c>
      <c r="S22" s="183"/>
      <c r="T22" s="183">
        <f>DataF8!X13*1000/(D22+E22+N22+O22)</f>
        <v>1.4522821328300033E-2</v>
      </c>
      <c r="U22" s="182"/>
      <c r="W22" s="181">
        <f>C22+DataF8!Y13*1000</f>
        <v>13938.47</v>
      </c>
      <c r="X22" s="181">
        <f>D22+E22+DataF8!X13*1000</f>
        <v>1175790.8</v>
      </c>
      <c r="Y22" s="180">
        <f>W22/X22</f>
        <v>1.1854549295674026E-2</v>
      </c>
      <c r="Z22" s="179"/>
    </row>
    <row r="23" spans="1:26">
      <c r="A23" s="124">
        <v>2010</v>
      </c>
      <c r="B23" s="124">
        <v>1</v>
      </c>
      <c r="C23" s="181">
        <v>12119.43</v>
      </c>
      <c r="D23" s="181">
        <v>1079586</v>
      </c>
      <c r="E23" s="181">
        <v>243799.1</v>
      </c>
      <c r="F23" s="180">
        <f>C23/(D23+E23)</f>
        <v>9.1579012035121147E-3</v>
      </c>
      <c r="G23" s="180">
        <f>C23/D23</f>
        <v>1.1225997743579484E-2</v>
      </c>
      <c r="H23" s="180">
        <v>1.7131072266941945E-2</v>
      </c>
      <c r="I23" s="180">
        <v>4.940992063492064E-2</v>
      </c>
      <c r="K23" s="124">
        <v>2010</v>
      </c>
      <c r="L23" s="124">
        <v>0</v>
      </c>
      <c r="M23" s="124">
        <v>0</v>
      </c>
      <c r="N23" s="181">
        <v>566890.4</v>
      </c>
      <c r="O23" s="181">
        <v>818066.9</v>
      </c>
      <c r="P23" s="124">
        <v>0</v>
      </c>
      <c r="R23" s="184">
        <f>(D23)/(D23+N23)</f>
        <v>0.65569479161681277</v>
      </c>
      <c r="S23" s="183"/>
      <c r="T23" s="183">
        <f>DataF8!X14*1000/(D23+E23+N23+O23)</f>
        <v>1.6446221866186491E-2</v>
      </c>
      <c r="U23" s="182"/>
      <c r="W23" s="181">
        <f>C23+DataF8!Y14*1000</f>
        <v>12962.43</v>
      </c>
      <c r="X23" s="181">
        <f>D23+E23+DataF8!X14*1000</f>
        <v>1367927.1</v>
      </c>
      <c r="Y23" s="180">
        <f>W23/X23</f>
        <v>9.4759654955296948E-3</v>
      </c>
      <c r="Z23" s="179"/>
    </row>
    <row r="24" spans="1:26">
      <c r="A24" s="124">
        <v>2011</v>
      </c>
      <c r="B24" s="124">
        <v>1</v>
      </c>
      <c r="C24" s="181">
        <v>13660.94</v>
      </c>
      <c r="D24" s="181">
        <v>1060623</v>
      </c>
      <c r="E24" s="181">
        <v>207762.4</v>
      </c>
      <c r="F24" s="180">
        <f>C24/(D24+E24)</f>
        <v>1.0770338416068177E-2</v>
      </c>
      <c r="G24" s="180">
        <f>C24/D24</f>
        <v>1.2880109143399682E-2</v>
      </c>
      <c r="H24" s="180">
        <v>1.4077282378106664E-2</v>
      </c>
      <c r="I24" s="180">
        <v>4.6381199999999997E-2</v>
      </c>
      <c r="K24" s="124">
        <v>2011</v>
      </c>
      <c r="L24" s="124">
        <v>0</v>
      </c>
      <c r="M24" s="124">
        <v>0</v>
      </c>
      <c r="N24" s="181">
        <v>637982.1</v>
      </c>
      <c r="O24" s="181">
        <v>971731.1</v>
      </c>
      <c r="P24" s="124">
        <v>0</v>
      </c>
      <c r="R24" s="184">
        <f>(D24)/(D24+N24)</f>
        <v>0.6244082276686912</v>
      </c>
      <c r="S24" s="183">
        <f>(DataF8!B15*1000)/(D24+E24+N24+O24)</f>
        <v>2.834162804568266E-2</v>
      </c>
      <c r="T24" s="183">
        <f>DataF8!X15*1000/(D24+E24+N24+O24)</f>
        <v>2.211077827562961E-2</v>
      </c>
      <c r="U24" s="182"/>
      <c r="W24" s="181">
        <f>C24+DataF8!Y15*1000+DataF8!C15*1000</f>
        <v>15079.94</v>
      </c>
      <c r="X24" s="181">
        <f>D24+E24+DataF8!X15*1000+DataF8!B15*1000</f>
        <v>1413592.4</v>
      </c>
      <c r="Y24" s="180">
        <f>W24/X24</f>
        <v>1.0667813437593468E-2</v>
      </c>
      <c r="Z24" s="179"/>
    </row>
    <row r="25" spans="1:26">
      <c r="A25" s="124">
        <v>2012</v>
      </c>
      <c r="B25" s="124">
        <v>1</v>
      </c>
      <c r="C25" s="181">
        <v>12430.31</v>
      </c>
      <c r="D25" s="181">
        <v>1100028</v>
      </c>
      <c r="E25" s="181">
        <v>228523.1</v>
      </c>
      <c r="F25" s="180">
        <f>C25/(D25+E25)</f>
        <v>9.356290473132722E-3</v>
      </c>
      <c r="G25" s="180">
        <f>C25/D25</f>
        <v>1.1299994181966276E-2</v>
      </c>
      <c r="H25" s="180">
        <v>1.2892817512671849E-2</v>
      </c>
      <c r="I25" s="180">
        <v>3.6724800000000002E-2</v>
      </c>
      <c r="K25" s="124">
        <v>2012</v>
      </c>
      <c r="L25" s="124">
        <v>0</v>
      </c>
      <c r="M25" s="124">
        <v>0</v>
      </c>
      <c r="N25" s="181">
        <v>690445.5</v>
      </c>
      <c r="O25" s="181">
        <v>1061350</v>
      </c>
      <c r="P25" s="124">
        <v>0</v>
      </c>
      <c r="R25" s="184">
        <f>(D25)/(D25+N25)</f>
        <v>0.61437826362691206</v>
      </c>
      <c r="S25" s="183">
        <f>(DataF8!B16*1000)/(D25+E25+N25+O25)</f>
        <v>3.9362778201647824E-2</v>
      </c>
      <c r="T25" s="183">
        <f>DataF8!X16*1000/(D25+E25+N25+O25)</f>
        <v>2.3638898298003218E-2</v>
      </c>
      <c r="U25" s="182"/>
      <c r="W25" s="181">
        <f>C25+DataF8!Y16*1000+DataF8!C16*1000</f>
        <v>14318.31</v>
      </c>
      <c r="X25" s="181">
        <f>D25+E25+DataF8!X16*1000+DataF8!B16*1000</f>
        <v>1522618.1</v>
      </c>
      <c r="Y25" s="180">
        <f>W25/X25</f>
        <v>9.403743460031113E-3</v>
      </c>
      <c r="Z25" s="179"/>
    </row>
    <row r="26" spans="1:26">
      <c r="A26" s="124">
        <v>2013</v>
      </c>
      <c r="B26" s="124">
        <v>1</v>
      </c>
      <c r="C26" s="181">
        <v>11689.08</v>
      </c>
      <c r="D26" s="181">
        <v>1239138</v>
      </c>
      <c r="E26" s="181">
        <v>259354.1</v>
      </c>
      <c r="F26" s="180">
        <f>C26/(D26+E26)</f>
        <v>7.8005616446025971E-3</v>
      </c>
      <c r="G26" s="180">
        <f>C26/D26</f>
        <v>9.4332350391966024E-3</v>
      </c>
      <c r="H26" s="180">
        <v>1.166286672534462E-2</v>
      </c>
      <c r="I26" s="180">
        <v>4.2342399999999995E-2</v>
      </c>
      <c r="K26" s="124">
        <v>2013</v>
      </c>
      <c r="L26" s="124">
        <v>0</v>
      </c>
      <c r="M26" s="124">
        <v>0</v>
      </c>
      <c r="N26" s="181">
        <v>756801.8</v>
      </c>
      <c r="O26" s="181">
        <v>1175669</v>
      </c>
      <c r="P26" s="124">
        <v>0</v>
      </c>
      <c r="R26" s="184">
        <f>(D26)/(D26+N26)</f>
        <v>0.62082934565461345</v>
      </c>
      <c r="S26" s="183">
        <f>(DataF8!B17*1000)/(D26+E26+N26+O26)</f>
        <v>4.2775455251935247E-2</v>
      </c>
      <c r="T26" s="183">
        <f>DataF8!X17*1000/(D26+E26+N26+O26)</f>
        <v>2.5609720233349068E-2</v>
      </c>
      <c r="U26" s="182"/>
      <c r="W26" s="181">
        <f>C26+DataF8!Y17*1000+DataF8!C17*1000</f>
        <v>13982.08</v>
      </c>
      <c r="X26" s="181">
        <f>D26+E26+DataF8!X17*1000+DataF8!B17*1000</f>
        <v>1733119.1</v>
      </c>
      <c r="Y26" s="180">
        <f>W26/X26</f>
        <v>8.0675817374582046E-3</v>
      </c>
      <c r="Z26" s="179"/>
    </row>
    <row r="27" spans="1:26">
      <c r="A27" s="124">
        <v>2014</v>
      </c>
      <c r="B27" s="124">
        <v>1</v>
      </c>
      <c r="C27" s="181">
        <v>12196.81</v>
      </c>
      <c r="D27" s="181">
        <v>1168937</v>
      </c>
      <c r="E27" s="181">
        <v>272100.09999999998</v>
      </c>
      <c r="F27" s="180">
        <f>C27/(D27+E27)</f>
        <v>8.4639111650907529E-3</v>
      </c>
      <c r="G27" s="180">
        <f>C27/D27</f>
        <v>1.0434103805423218E-2</v>
      </c>
      <c r="H27" s="180">
        <v>1.1281033255876852E-2</v>
      </c>
      <c r="I27" s="180">
        <v>4.1603199999999993E-2</v>
      </c>
      <c r="K27" s="124">
        <v>2014</v>
      </c>
      <c r="L27" s="124">
        <v>0</v>
      </c>
      <c r="M27" s="124">
        <v>0</v>
      </c>
      <c r="N27" s="181">
        <v>842129.1</v>
      </c>
      <c r="O27" s="181">
        <v>1366566</v>
      </c>
      <c r="P27" s="124">
        <v>0</v>
      </c>
      <c r="R27" s="184">
        <f>(D27)/(D27+N27)</f>
        <v>0.58125240140043133</v>
      </c>
      <c r="S27" s="183">
        <f>(DataF8!B18*1000)/(D27+E27+N27+O27)</f>
        <v>4.2534353616410538E-2</v>
      </c>
      <c r="T27" s="183">
        <f>DataF8!X18*1000/(D27+E27+N27+O27)</f>
        <v>2.7483112322597255E-2</v>
      </c>
      <c r="U27" s="182"/>
      <c r="W27" s="181">
        <f>C27+DataF8!Y18*1000+DataF8!C18*1000</f>
        <v>14874.81</v>
      </c>
      <c r="X27" s="181">
        <f>D27+E27+DataF8!X18*1000+DataF8!B18*1000</f>
        <v>1696582.1</v>
      </c>
      <c r="Y27" s="180">
        <f>W27/X27</f>
        <v>8.7675155832423312E-3</v>
      </c>
      <c r="Z27" s="179"/>
    </row>
    <row r="28" spans="1:26">
      <c r="A28" s="124">
        <v>2015</v>
      </c>
      <c r="B28" s="124">
        <v>1</v>
      </c>
      <c r="C28" s="181">
        <v>12647.46</v>
      </c>
      <c r="D28" s="181">
        <v>1124278</v>
      </c>
      <c r="E28" s="181">
        <v>272769.59999999998</v>
      </c>
      <c r="F28" s="180">
        <f>C28/(D28+E28)</f>
        <v>9.0529914657166994E-3</v>
      </c>
      <c r="G28" s="180">
        <f>C28/D28</f>
        <v>1.124940628563398E-2</v>
      </c>
      <c r="H28" s="180">
        <v>1.1110180140957377E-2</v>
      </c>
      <c r="I28" s="180">
        <v>3.8888047808764939E-2</v>
      </c>
      <c r="K28" s="124">
        <v>2015</v>
      </c>
      <c r="L28" s="124">
        <v>0</v>
      </c>
      <c r="M28" s="124">
        <v>0</v>
      </c>
      <c r="N28" s="181">
        <v>875095.3</v>
      </c>
      <c r="O28" s="181">
        <v>1411933</v>
      </c>
      <c r="P28" s="124">
        <v>0</v>
      </c>
      <c r="R28" s="184">
        <f>(D28)/(D28+N28)</f>
        <v>0.5623152014683801</v>
      </c>
      <c r="S28" s="183">
        <f>(DataF8!B19*1000)/(D28+E28+N28+O28)</f>
        <v>5.5825668521107284E-2</v>
      </c>
      <c r="T28" s="183">
        <f>DataF8!X19*1000/(D28+E28+N28+O28)</f>
        <v>2.9472519825120863E-2</v>
      </c>
      <c r="U28" s="182"/>
      <c r="W28" s="181">
        <f>C28+DataF8!Y19*1000+DataF8!C19*1000</f>
        <v>16334.46</v>
      </c>
      <c r="X28" s="181">
        <f>D28+E28+DataF8!X19*1000+DataF8!B19*1000</f>
        <v>1711292.6</v>
      </c>
      <c r="Y28" s="180">
        <f>W28/X28</f>
        <v>9.5451005865390872E-3</v>
      </c>
      <c r="Z28" s="179"/>
    </row>
    <row r="29" spans="1:26">
      <c r="A29" s="124">
        <v>2016</v>
      </c>
      <c r="B29" s="124">
        <v>1</v>
      </c>
      <c r="C29" s="181">
        <v>14903.08</v>
      </c>
      <c r="D29" s="181">
        <v>1174622</v>
      </c>
      <c r="E29" s="181">
        <v>305076.90000000002</v>
      </c>
      <c r="F29" s="180">
        <f>C29/(D29+E29)</f>
        <v>1.0071697694713432E-2</v>
      </c>
      <c r="G29" s="180">
        <f>C29/D29</f>
        <v>1.2687553953527176E-2</v>
      </c>
      <c r="H29" s="180">
        <v>1.0861006155906395E-2</v>
      </c>
      <c r="I29" s="180">
        <v>3.6599599999999996E-2</v>
      </c>
      <c r="K29" s="124">
        <v>2016</v>
      </c>
      <c r="L29" s="124">
        <v>0</v>
      </c>
      <c r="M29" s="124">
        <v>0</v>
      </c>
      <c r="N29" s="181">
        <v>947756.3</v>
      </c>
      <c r="O29" s="181">
        <v>1443451</v>
      </c>
      <c r="P29" s="124">
        <v>0</v>
      </c>
      <c r="R29" s="184">
        <f>(D29)/(D29+N29)</f>
        <v>0.55344610336432487</v>
      </c>
      <c r="S29" s="183">
        <f>(DataF8!B20*1000)/(D29+E29+N29+O29)</f>
        <v>6.1377100793607448E-2</v>
      </c>
      <c r="T29" s="183">
        <f>DataF8!X20*1000/(D29+E29+N29+O29)</f>
        <v>3.1948849600127227E-2</v>
      </c>
      <c r="U29" s="182"/>
      <c r="W29" s="181">
        <f>C29+DataF8!Y20*1000+DataF8!C20*1000</f>
        <v>19805.080000000002</v>
      </c>
      <c r="X29" s="181">
        <f>D29+E29+DataF8!X20*1000+DataF8!B20*1000</f>
        <v>1840954.9</v>
      </c>
      <c r="Y29" s="180">
        <f>W29/X29</f>
        <v>1.0758047359009176E-2</v>
      </c>
      <c r="Z29" s="179"/>
    </row>
    <row r="30" spans="1:26">
      <c r="A30" s="124">
        <v>2017</v>
      </c>
      <c r="B30" s="124">
        <v>1</v>
      </c>
      <c r="C30" s="181">
        <v>19096.55</v>
      </c>
      <c r="D30" s="181">
        <v>1238159</v>
      </c>
      <c r="E30" s="181">
        <v>319455.40000000002</v>
      </c>
      <c r="F30" s="180">
        <f>C30/(D30+E30)</f>
        <v>1.2260126768216832E-2</v>
      </c>
      <c r="G30" s="180">
        <f>C30/D30</f>
        <v>1.5423342236336367E-2</v>
      </c>
      <c r="H30" s="180">
        <v>1.177248400800212E-2</v>
      </c>
      <c r="I30" s="180">
        <v>3.7429199999999996E-2</v>
      </c>
      <c r="K30" s="124">
        <v>2017</v>
      </c>
      <c r="L30" s="124">
        <v>0</v>
      </c>
      <c r="M30" s="124">
        <v>0</v>
      </c>
      <c r="N30" s="181">
        <v>1126604</v>
      </c>
      <c r="O30" s="181">
        <v>1487560</v>
      </c>
      <c r="P30" s="124">
        <v>0</v>
      </c>
      <c r="R30" s="184">
        <f>(D30)/(D30+N30)</f>
        <v>0.5235869302758881</v>
      </c>
      <c r="S30" s="183">
        <f>(DataF8!B21*1000)/(D30+E30+N30+O30)</f>
        <v>6.4455724685664031E-2</v>
      </c>
      <c r="T30" s="183">
        <f>DataF8!X21*1000/(D30+E30+N30+O30)</f>
        <v>3.3320082389802871E-2</v>
      </c>
      <c r="U30" s="182"/>
      <c r="W30" s="181">
        <f>C30+DataF8!Y21*1000+DataF8!C21*1000</f>
        <v>25684.55</v>
      </c>
      <c r="X30" s="181">
        <f>D30+E30+DataF8!X21*1000+DataF8!B21*1000</f>
        <v>1965513.4</v>
      </c>
      <c r="Y30" s="180">
        <f>W30/X30</f>
        <v>1.3067603609316528E-2</v>
      </c>
      <c r="Z30" s="179"/>
    </row>
    <row r="31" spans="1:26">
      <c r="A31" s="124">
        <v>2018</v>
      </c>
      <c r="B31" s="124">
        <v>1</v>
      </c>
      <c r="C31" s="181">
        <v>24831.85</v>
      </c>
      <c r="D31" s="181">
        <v>1114393</v>
      </c>
      <c r="E31" s="181">
        <v>341121.2</v>
      </c>
      <c r="F31" s="180">
        <f>C31/(D31+E31)</f>
        <v>1.7060534345868971E-2</v>
      </c>
      <c r="G31" s="180">
        <f>C31/D31</f>
        <v>2.2282848151415163E-2</v>
      </c>
      <c r="H31" s="180">
        <v>1.2036646205159093E-2</v>
      </c>
      <c r="I31" s="180">
        <v>3.9290800000000001E-2</v>
      </c>
      <c r="K31" s="124">
        <v>2018</v>
      </c>
      <c r="L31" s="124">
        <v>0</v>
      </c>
      <c r="M31" s="124">
        <v>0</v>
      </c>
      <c r="N31" s="181">
        <v>969022.8</v>
      </c>
      <c r="O31" s="181">
        <v>1447716</v>
      </c>
      <c r="P31" s="124">
        <v>0</v>
      </c>
      <c r="R31" s="184">
        <f>(D31)/(D31+N31)</f>
        <v>0.53488746701450574</v>
      </c>
      <c r="S31" s="183">
        <f>(DataF8!B22*1000)/(D31+E31+N31+O31)</f>
        <v>6.1230503275483288E-2</v>
      </c>
      <c r="T31" s="183">
        <f>DataF8!X22*1000/(D31+E31+N31+O31)</f>
        <v>3.549096611197667E-2</v>
      </c>
      <c r="U31" s="182"/>
      <c r="W31" s="181">
        <f>C31+DataF8!Y22*1000+DataF8!C22*1000</f>
        <v>32731.85</v>
      </c>
      <c r="X31" s="181">
        <f>D31+E31+DataF8!X22*1000+DataF8!B22*1000</f>
        <v>1830044.2</v>
      </c>
      <c r="Y31" s="180">
        <f>W31/X31</f>
        <v>1.7885824834176136E-2</v>
      </c>
      <c r="Z31" s="179"/>
    </row>
    <row r="32" spans="1:26">
      <c r="A32" s="124">
        <v>2019</v>
      </c>
      <c r="B32" s="124">
        <v>1</v>
      </c>
      <c r="C32" s="181">
        <v>27206.59</v>
      </c>
      <c r="D32" s="181">
        <v>1189372</v>
      </c>
      <c r="E32" s="181">
        <v>328270.8</v>
      </c>
      <c r="F32" s="180">
        <f>C32/(D32+E32)</f>
        <v>1.792687317463635E-2</v>
      </c>
      <c r="G32" s="180">
        <f>C32/D32</f>
        <v>2.2874752390337087E-2</v>
      </c>
      <c r="H32" s="180">
        <v>1.176559861558763E-2</v>
      </c>
      <c r="I32" s="180">
        <v>3.38648E-2</v>
      </c>
      <c r="K32" s="124">
        <v>2019</v>
      </c>
      <c r="L32" s="124">
        <v>0</v>
      </c>
      <c r="M32" s="124">
        <v>0</v>
      </c>
      <c r="N32" s="181">
        <v>1012990</v>
      </c>
      <c r="O32" s="181">
        <v>1547248</v>
      </c>
      <c r="P32" s="124">
        <v>0</v>
      </c>
      <c r="R32" s="184">
        <f>(D32)/(D32+N32)</f>
        <v>0.54004382567443499</v>
      </c>
      <c r="S32" s="183">
        <f>(DataF8!B23*1000)/(D32+E32+N32+O32)</f>
        <v>5.049142191699179E-2</v>
      </c>
      <c r="T32" s="183">
        <f>DataF8!X23*1000/(D32+E32+N32+O32)</f>
        <v>3.400491745614536E-2</v>
      </c>
      <c r="U32" s="182"/>
      <c r="W32" s="181">
        <f>C32+DataF8!Y23*1000+DataF8!C23*1000</f>
        <v>34929.589999999997</v>
      </c>
      <c r="X32" s="181">
        <f>D32+E32+DataF8!X23*1000+DataF8!B23*1000</f>
        <v>1862208.8</v>
      </c>
      <c r="Y32" s="180">
        <f>W32/X32</f>
        <v>1.8757074931661795E-2</v>
      </c>
      <c r="Z32" s="179"/>
    </row>
    <row r="33" spans="8:23">
      <c r="H33" s="180">
        <v>1.1183560724910483E-2</v>
      </c>
    </row>
    <row r="34" spans="8:23">
      <c r="R34" s="124" t="s">
        <v>511</v>
      </c>
    </row>
    <row r="35" spans="8:23">
      <c r="R35" s="124" t="s">
        <v>510</v>
      </c>
    </row>
    <row r="37" spans="8:23">
      <c r="W37" s="124" t="s">
        <v>509</v>
      </c>
    </row>
  </sheetData>
  <pageMargins left="0.75" right="0.75" top="1" bottom="1" header="0.5" footer="0.5"/>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62F1-81B7-C245-A908-BFC617A24775}">
  <sheetPr codeName="Sheet19"/>
  <dimension ref="A1:AC27"/>
  <sheetViews>
    <sheetView workbookViewId="0">
      <pane xSplit="1" ySplit="2" topLeftCell="B3" activePane="bottomRight" state="frozen"/>
      <selection activeCell="D4" sqref="D4"/>
      <selection pane="topRight" activeCell="D4" sqref="D4"/>
      <selection pane="bottomLeft" activeCell="D4" sqref="D4"/>
      <selection pane="bottomRight" activeCell="W1" sqref="W1:AD27"/>
    </sheetView>
  </sheetViews>
  <sheetFormatPr baseColWidth="10" defaultRowHeight="16"/>
  <cols>
    <col min="1" max="1" width="10.7109375" style="124"/>
    <col min="2" max="3" width="9.28515625" style="124" customWidth="1"/>
    <col min="4" max="16384" width="10.7109375" style="124"/>
  </cols>
  <sheetData>
    <row r="1" spans="1:29" ht="17">
      <c r="B1" s="192" t="s">
        <v>109</v>
      </c>
      <c r="C1" s="126"/>
      <c r="J1" s="187" t="s">
        <v>535</v>
      </c>
      <c r="Q1" s="187" t="s">
        <v>537</v>
      </c>
      <c r="X1" s="192" t="s">
        <v>540</v>
      </c>
      <c r="Y1" s="126"/>
    </row>
    <row r="2" spans="1:29" ht="85">
      <c r="B2" s="185" t="s">
        <v>532</v>
      </c>
      <c r="C2" s="185" t="s">
        <v>531</v>
      </c>
      <c r="D2" s="185" t="s">
        <v>530</v>
      </c>
      <c r="E2" s="185" t="s">
        <v>111</v>
      </c>
      <c r="F2" s="185" t="s">
        <v>529</v>
      </c>
      <c r="G2" s="185" t="s">
        <v>528</v>
      </c>
      <c r="J2" s="185" t="s">
        <v>532</v>
      </c>
      <c r="K2" s="185" t="s">
        <v>534</v>
      </c>
      <c r="L2" s="185" t="s">
        <v>533</v>
      </c>
      <c r="M2" s="185" t="s">
        <v>111</v>
      </c>
      <c r="N2" s="185" t="s">
        <v>529</v>
      </c>
      <c r="Q2" s="185" t="s">
        <v>532</v>
      </c>
      <c r="R2" s="185" t="s">
        <v>534</v>
      </c>
      <c r="S2" s="185" t="s">
        <v>536</v>
      </c>
      <c r="T2" s="185" t="s">
        <v>111</v>
      </c>
      <c r="U2" s="185" t="s">
        <v>529</v>
      </c>
      <c r="X2" s="185" t="s">
        <v>532</v>
      </c>
      <c r="Y2" s="185" t="s">
        <v>531</v>
      </c>
      <c r="Z2" s="185" t="s">
        <v>539</v>
      </c>
      <c r="AA2" s="185" t="s">
        <v>111</v>
      </c>
      <c r="AB2" s="185" t="s">
        <v>529</v>
      </c>
      <c r="AC2" s="185" t="s">
        <v>528</v>
      </c>
    </row>
    <row r="3" spans="1:29">
      <c r="A3" s="124">
        <v>1999</v>
      </c>
      <c r="B3" s="191">
        <v>3.226</v>
      </c>
      <c r="C3" s="191">
        <v>0.14399999999999999</v>
      </c>
      <c r="D3" s="190">
        <f>C3/B3</f>
        <v>4.4637321760694355E-2</v>
      </c>
      <c r="E3" s="190">
        <f>DataF7!I12</f>
        <v>7.0499999999999993E-2</v>
      </c>
      <c r="F3" s="190">
        <f>DataF7!H12</f>
        <v>4.6181977210259975E-2</v>
      </c>
      <c r="G3" s="185"/>
      <c r="I3" s="124">
        <v>1999</v>
      </c>
      <c r="J3" s="196"/>
      <c r="K3" s="171"/>
      <c r="L3" s="171"/>
      <c r="M3" s="184">
        <f>DataF8!E3</f>
        <v>7.0499999999999993E-2</v>
      </c>
      <c r="N3" s="184">
        <f>DataF8!F3</f>
        <v>4.6181977210259975E-2</v>
      </c>
      <c r="P3" s="124">
        <v>1999</v>
      </c>
      <c r="Q3" s="198">
        <v>6.1630000000000003</v>
      </c>
      <c r="R3" s="197">
        <v>0.30099999999999999</v>
      </c>
      <c r="S3" s="193">
        <f>R3/Q3</f>
        <v>4.8839850722050944E-2</v>
      </c>
      <c r="T3" s="184">
        <f>DataF8!E3</f>
        <v>7.0499999999999993E-2</v>
      </c>
      <c r="U3" s="184">
        <f>DataF8!F3</f>
        <v>4.6181977210259975E-2</v>
      </c>
      <c r="W3" s="124">
        <v>1999</v>
      </c>
      <c r="X3" s="191">
        <v>27.446000000000002</v>
      </c>
      <c r="Y3" s="191"/>
      <c r="Z3" s="190"/>
      <c r="AA3" s="190">
        <f>DataF7!I12</f>
        <v>7.0499999999999993E-2</v>
      </c>
      <c r="AB3" s="190">
        <f>DataF7!H12</f>
        <v>4.6181977210259975E-2</v>
      </c>
      <c r="AC3" s="185"/>
    </row>
    <row r="4" spans="1:29">
      <c r="A4" s="124">
        <v>2000</v>
      </c>
      <c r="B4" s="191">
        <v>4.0270000000000001</v>
      </c>
      <c r="C4" s="191">
        <v>0.21</v>
      </c>
      <c r="D4" s="190">
        <f>C4/B4</f>
        <v>5.2148000993295252E-2</v>
      </c>
      <c r="E4" s="190">
        <f>DataF7!I13</f>
        <v>7.6200000000000004E-2</v>
      </c>
      <c r="F4" s="190">
        <f>DataF7!H13</f>
        <v>5.1982841535137637E-2</v>
      </c>
      <c r="G4" s="185"/>
      <c r="I4" s="124">
        <v>2000</v>
      </c>
      <c r="J4" s="195"/>
      <c r="K4" s="194"/>
      <c r="L4" s="171"/>
      <c r="M4" s="184">
        <f>DataF8!E4</f>
        <v>7.6200000000000004E-2</v>
      </c>
      <c r="N4" s="184">
        <f>DataF8!F4</f>
        <v>5.1982841535137637E-2</v>
      </c>
      <c r="P4" s="124">
        <v>2000</v>
      </c>
      <c r="Q4" s="198">
        <v>9.3919999999999995</v>
      </c>
      <c r="R4" s="197">
        <v>0.55800000000000005</v>
      </c>
      <c r="S4" s="193">
        <f>R4/Q4</f>
        <v>5.9412265758092005E-2</v>
      </c>
      <c r="T4" s="184">
        <f>DataF8!E4</f>
        <v>7.6200000000000004E-2</v>
      </c>
      <c r="U4" s="184">
        <f>DataF8!F4</f>
        <v>5.1982841535137637E-2</v>
      </c>
      <c r="W4" s="124">
        <v>2000</v>
      </c>
      <c r="X4" s="191">
        <v>41.524000000000001</v>
      </c>
      <c r="Y4" s="191">
        <f>1.231+0.363</f>
        <v>1.5940000000000001</v>
      </c>
      <c r="Z4" s="190">
        <f>Y4/X4</f>
        <v>3.8387438589731239E-2</v>
      </c>
      <c r="AA4" s="190">
        <f>DataF7!I13</f>
        <v>7.6200000000000004E-2</v>
      </c>
      <c r="AB4" s="190">
        <f>DataF7!H13</f>
        <v>5.1982841535137637E-2</v>
      </c>
      <c r="AC4" s="185"/>
    </row>
    <row r="5" spans="1:29">
      <c r="A5" s="124">
        <v>2001</v>
      </c>
      <c r="B5" s="191">
        <v>4.3360000000000003</v>
      </c>
      <c r="C5" s="191">
        <v>0.218</v>
      </c>
      <c r="D5" s="190">
        <f>C5/B5</f>
        <v>5.0276752767527674E-2</v>
      </c>
      <c r="E5" s="190">
        <f>DataF7!I14</f>
        <v>7.0800000000000002E-2</v>
      </c>
      <c r="F5" s="190">
        <f>DataF7!H14</f>
        <v>4.8668062077919128E-2</v>
      </c>
      <c r="G5" s="185"/>
      <c r="I5" s="124">
        <v>2001</v>
      </c>
      <c r="J5" s="195"/>
      <c r="K5" s="194"/>
      <c r="L5" s="171"/>
      <c r="M5" s="184">
        <f>DataF8!E5</f>
        <v>7.0800000000000002E-2</v>
      </c>
      <c r="N5" s="184">
        <f>DataF8!F5</f>
        <v>4.8668062077919128E-2</v>
      </c>
      <c r="P5" s="124">
        <v>2001</v>
      </c>
      <c r="Q5" s="198">
        <v>14.343999999999999</v>
      </c>
      <c r="R5" s="197">
        <v>0.53900000000000003</v>
      </c>
      <c r="S5" s="193">
        <f>R5/Q5</f>
        <v>3.7576687116564422E-2</v>
      </c>
      <c r="T5" s="184">
        <f>DataF8!E5</f>
        <v>7.0800000000000002E-2</v>
      </c>
      <c r="U5" s="184">
        <f>DataF8!F5</f>
        <v>4.8668062077919128E-2</v>
      </c>
      <c r="W5" s="124">
        <v>2001</v>
      </c>
      <c r="X5" s="191">
        <v>45.741</v>
      </c>
      <c r="Y5" s="191">
        <f>1.808+0.377</f>
        <v>2.1850000000000001</v>
      </c>
      <c r="Z5" s="190">
        <f>Y5/X5</f>
        <v>4.7768960013991828E-2</v>
      </c>
      <c r="AA5" s="190">
        <f>DataF7!I14</f>
        <v>7.0800000000000002E-2</v>
      </c>
      <c r="AB5" s="190">
        <f>DataF7!H14</f>
        <v>4.8668062077919128E-2</v>
      </c>
      <c r="AC5" s="185"/>
    </row>
    <row r="6" spans="1:29">
      <c r="A6" s="124">
        <v>2002</v>
      </c>
      <c r="B6" s="191">
        <v>4.3369999999999997</v>
      </c>
      <c r="C6" s="191">
        <v>0.11799999999999999</v>
      </c>
      <c r="D6" s="190">
        <f>C6/B6</f>
        <v>2.7207747290753977E-2</v>
      </c>
      <c r="E6" s="190">
        <f>DataF7!I15</f>
        <v>6.4899999999999999E-2</v>
      </c>
      <c r="F6" s="190">
        <f>DataF7!H15</f>
        <v>3.4651226056484685E-2</v>
      </c>
      <c r="G6" s="185"/>
      <c r="I6" s="124">
        <v>2002</v>
      </c>
      <c r="J6" s="195">
        <v>0.14670700073242188</v>
      </c>
      <c r="K6" s="194">
        <v>1.215000033378601E-3</v>
      </c>
      <c r="L6" s="193">
        <f>K6/J6</f>
        <v>8.2818135965756212E-3</v>
      </c>
      <c r="M6" s="184">
        <f>DataF8!E6</f>
        <v>6.4899999999999999E-2</v>
      </c>
      <c r="N6" s="184">
        <f>DataF8!F6</f>
        <v>3.4651226056484685E-2</v>
      </c>
      <c r="P6" s="124">
        <v>2002</v>
      </c>
      <c r="Q6" s="198">
        <v>17.712</v>
      </c>
      <c r="R6" s="197">
        <v>0.38200000000000001</v>
      </c>
      <c r="S6" s="193">
        <f>R6/Q6</f>
        <v>2.1567299006323398E-2</v>
      </c>
      <c r="T6" s="184">
        <f>DataF8!E6</f>
        <v>6.4899999999999999E-2</v>
      </c>
      <c r="U6" s="184">
        <f>DataF8!F6</f>
        <v>3.4651226056484685E-2</v>
      </c>
      <c r="W6" s="124">
        <v>2002</v>
      </c>
      <c r="X6" s="191">
        <v>52.843000000000004</v>
      </c>
      <c r="Y6" s="191">
        <f>1.762+0.357</f>
        <v>2.1189999999999998</v>
      </c>
      <c r="Z6" s="190">
        <f>Y6/X6</f>
        <v>4.0099918626875834E-2</v>
      </c>
      <c r="AA6" s="190">
        <f>DataF7!I15</f>
        <v>6.4899999999999999E-2</v>
      </c>
      <c r="AB6" s="190">
        <f>DataF7!H15</f>
        <v>3.4651226056484685E-2</v>
      </c>
      <c r="AC6" s="185"/>
    </row>
    <row r="7" spans="1:29">
      <c r="A7" s="124">
        <v>2003</v>
      </c>
      <c r="B7" s="191">
        <v>4.5709999999999997</v>
      </c>
      <c r="C7" s="191">
        <v>6.9000000000000006E-2</v>
      </c>
      <c r="D7" s="190">
        <f>C7/B7</f>
        <v>1.5095165171734853E-2</v>
      </c>
      <c r="E7" s="190">
        <f>DataF7!I16</f>
        <v>5.6600000000000004E-2</v>
      </c>
      <c r="F7" s="190">
        <f>DataF7!H16</f>
        <v>2.6980989012962094E-2</v>
      </c>
      <c r="G7" s="185"/>
      <c r="I7" s="124">
        <v>2003</v>
      </c>
      <c r="J7" s="195">
        <v>0.34571798706054685</v>
      </c>
      <c r="K7" s="194">
        <v>2.6630001068115236E-3</v>
      </c>
      <c r="L7" s="193">
        <f>K7/J7</f>
        <v>7.7028104017773961E-3</v>
      </c>
      <c r="M7" s="184">
        <f>DataF8!E7</f>
        <v>5.6600000000000004E-2</v>
      </c>
      <c r="N7" s="184">
        <f>DataF8!F7</f>
        <v>2.6980989012962094E-2</v>
      </c>
      <c r="P7" s="124">
        <v>2003</v>
      </c>
      <c r="Q7" s="198">
        <v>18.094000000000001</v>
      </c>
      <c r="R7" s="197">
        <v>0.34599999999999997</v>
      </c>
      <c r="S7" s="193">
        <f>R7/Q7</f>
        <v>1.9122361003647614E-2</v>
      </c>
      <c r="T7" s="184">
        <f>DataF8!E7</f>
        <v>5.6600000000000004E-2</v>
      </c>
      <c r="U7" s="184">
        <f>DataF8!F7</f>
        <v>2.6980989012962094E-2</v>
      </c>
      <c r="W7" s="124">
        <v>2003</v>
      </c>
      <c r="X7" s="191">
        <v>62.74</v>
      </c>
      <c r="Y7" s="191">
        <v>1.9570000000000001</v>
      </c>
      <c r="Z7" s="190">
        <f>Y7/X7</f>
        <v>3.1192221868026778E-2</v>
      </c>
      <c r="AA7" s="190">
        <f>DataF7!I16</f>
        <v>5.6600000000000004E-2</v>
      </c>
      <c r="AB7" s="190">
        <f>DataF7!H16</f>
        <v>2.6980989012962094E-2</v>
      </c>
      <c r="AC7" s="185"/>
    </row>
    <row r="8" spans="1:29">
      <c r="A8" s="124">
        <v>2004</v>
      </c>
      <c r="B8" s="191">
        <v>5.4653999999999998</v>
      </c>
      <c r="C8" s="191">
        <v>6.4000000000000001E-2</v>
      </c>
      <c r="D8" s="190">
        <f>C8/B8</f>
        <v>1.171003037289128E-2</v>
      </c>
      <c r="E8" s="190">
        <f>DataF7!I17</f>
        <v>5.6299999999999996E-2</v>
      </c>
      <c r="F8" s="190">
        <f>DataF7!H17</f>
        <v>2.4420700265245229E-2</v>
      </c>
      <c r="G8" s="189">
        <v>1.38E-2</v>
      </c>
      <c r="I8" s="124">
        <v>2004</v>
      </c>
      <c r="J8" s="195">
        <v>2.1433969726562498</v>
      </c>
      <c r="K8" s="194">
        <v>1.5996000289916993E-2</v>
      </c>
      <c r="L8" s="193">
        <f>K8/J8</f>
        <v>7.4629200721943786E-3</v>
      </c>
      <c r="M8" s="184">
        <f>DataF8!E8</f>
        <v>5.6299999999999996E-2</v>
      </c>
      <c r="N8" s="184">
        <f>DataF8!F8</f>
        <v>2.4420700265245229E-2</v>
      </c>
      <c r="P8" s="124">
        <v>2004</v>
      </c>
      <c r="Q8" s="198">
        <v>23.765999999999998</v>
      </c>
      <c r="R8" s="197">
        <v>0.34599999999999997</v>
      </c>
      <c r="S8" s="193">
        <f>R8/Q8</f>
        <v>1.4558613144828748E-2</v>
      </c>
      <c r="T8" s="184">
        <f>DataF8!E8</f>
        <v>5.6299999999999996E-2</v>
      </c>
      <c r="U8" s="184">
        <f>DataF8!F8</f>
        <v>2.4420700265245229E-2</v>
      </c>
      <c r="W8" s="124">
        <v>2004</v>
      </c>
      <c r="X8" s="191">
        <v>72.802000000000007</v>
      </c>
      <c r="Y8" s="191">
        <v>1.8919999999999999</v>
      </c>
      <c r="Z8" s="190">
        <f>Y8/X8</f>
        <v>2.5988297024807008E-2</v>
      </c>
      <c r="AA8" s="190">
        <f>DataF7!I17</f>
        <v>5.6299999999999996E-2</v>
      </c>
      <c r="AB8" s="190">
        <f>DataF7!H17</f>
        <v>2.4420700265245229E-2</v>
      </c>
      <c r="AC8" s="189">
        <v>1.38E-2</v>
      </c>
    </row>
    <row r="9" spans="1:29">
      <c r="A9" s="124">
        <v>2005</v>
      </c>
      <c r="B9" s="191">
        <v>8.2609999999999992</v>
      </c>
      <c r="C9" s="191">
        <v>0.183</v>
      </c>
      <c r="D9" s="190">
        <f>C9/B9</f>
        <v>2.2152281806076746E-2</v>
      </c>
      <c r="E9" s="190">
        <f>DataF7!I18</f>
        <v>5.2300000000000006E-2</v>
      </c>
      <c r="F9" s="190">
        <f>DataF7!H18</f>
        <v>2.9118146756658969E-2</v>
      </c>
      <c r="G9" s="189">
        <v>2.7E-2</v>
      </c>
      <c r="I9" s="124">
        <v>2005</v>
      </c>
      <c r="J9" s="195">
        <v>8.0342470703124995</v>
      </c>
      <c r="K9" s="194">
        <v>0.12103800201416015</v>
      </c>
      <c r="L9" s="193">
        <f>K9/J9</f>
        <v>1.5065257634584078E-2</v>
      </c>
      <c r="M9" s="184">
        <f>DataF8!E9</f>
        <v>5.2300000000000006E-2</v>
      </c>
      <c r="N9" s="184">
        <f>DataF8!F9</f>
        <v>2.9118146756658969E-2</v>
      </c>
      <c r="P9" s="124">
        <v>2005</v>
      </c>
      <c r="Q9" s="198">
        <v>24.722999999999999</v>
      </c>
      <c r="R9" s="197">
        <v>0.74</v>
      </c>
      <c r="S9" s="193">
        <f>R9/Q9</f>
        <v>2.993164260000809E-2</v>
      </c>
      <c r="T9" s="184">
        <f>DataF8!E9</f>
        <v>5.2300000000000006E-2</v>
      </c>
      <c r="U9" s="184">
        <f>DataF8!F9</f>
        <v>2.9118146756658969E-2</v>
      </c>
      <c r="W9" s="124">
        <v>2005</v>
      </c>
      <c r="X9" s="191">
        <v>48.755000000000003</v>
      </c>
      <c r="Y9" s="191">
        <v>1.46</v>
      </c>
      <c r="Z9" s="190">
        <f>Y9/X9</f>
        <v>2.994564660034868E-2</v>
      </c>
      <c r="AA9" s="190">
        <f>DataF7!I18</f>
        <v>5.2300000000000006E-2</v>
      </c>
      <c r="AB9" s="190">
        <f>DataF7!H18</f>
        <v>2.9118146756658969E-2</v>
      </c>
      <c r="AC9" s="189">
        <v>2.7E-2</v>
      </c>
    </row>
    <row r="10" spans="1:29">
      <c r="A10" s="124">
        <v>2006</v>
      </c>
      <c r="B10" s="191">
        <v>10.11</v>
      </c>
      <c r="C10" s="191">
        <v>0.39400000000000002</v>
      </c>
      <c r="D10" s="190">
        <f>C10/B10</f>
        <v>3.8971315529179033E-2</v>
      </c>
      <c r="E10" s="190">
        <f>DataF7!I19</f>
        <v>5.5899999999999998E-2</v>
      </c>
      <c r="F10" s="190">
        <f>DataF7!H19</f>
        <v>3.8552983915818448E-2</v>
      </c>
      <c r="G10" s="189">
        <v>4.58E-2</v>
      </c>
      <c r="I10" s="124">
        <v>2006</v>
      </c>
      <c r="J10" s="195">
        <v>12.275764038085937</v>
      </c>
      <c r="K10" s="194">
        <v>0.41206298828124999</v>
      </c>
      <c r="L10" s="193">
        <f>K10/J10</f>
        <v>3.356719687693669E-2</v>
      </c>
      <c r="M10" s="184">
        <f>DataF8!E10</f>
        <v>5.5899999999999998E-2</v>
      </c>
      <c r="N10" s="184">
        <f>DataF8!F10</f>
        <v>3.8552983915818448E-2</v>
      </c>
      <c r="P10" s="124">
        <v>2006</v>
      </c>
      <c r="Q10" s="198">
        <v>31.605</v>
      </c>
      <c r="R10" s="197">
        <v>0.92500000000000004</v>
      </c>
      <c r="S10" s="193">
        <f>R10/Q10</f>
        <v>2.9267520961873121E-2</v>
      </c>
      <c r="T10" s="184">
        <f>DataF8!E10</f>
        <v>5.5899999999999998E-2</v>
      </c>
      <c r="U10" s="184">
        <f>DataF8!F10</f>
        <v>3.8552983915818448E-2</v>
      </c>
      <c r="W10" s="124">
        <v>2006</v>
      </c>
      <c r="X10" s="191">
        <v>43.393000000000001</v>
      </c>
      <c r="Y10" s="191">
        <v>1.51</v>
      </c>
      <c r="Z10" s="190">
        <f>Y10/X10</f>
        <v>3.479823934736017E-2</v>
      </c>
      <c r="AA10" s="190">
        <f>DataF7!I19</f>
        <v>5.5899999999999998E-2</v>
      </c>
      <c r="AB10" s="190">
        <f>DataF7!H19</f>
        <v>3.8552983915818448E-2</v>
      </c>
      <c r="AC10" s="189">
        <v>4.58E-2</v>
      </c>
    </row>
    <row r="11" spans="1:29">
      <c r="A11" s="124">
        <v>2007</v>
      </c>
      <c r="B11" s="191">
        <v>15.385999999999999</v>
      </c>
      <c r="C11" s="191">
        <v>0.64700000000000002</v>
      </c>
      <c r="D11" s="190">
        <f>C11/B11</f>
        <v>4.2051215390614849E-2</v>
      </c>
      <c r="E11" s="190">
        <f>DataF7!I20</f>
        <v>5.5599999999999997E-2</v>
      </c>
      <c r="F11" s="190">
        <f>DataF7!H20</f>
        <v>4.1843494156119203E-2</v>
      </c>
      <c r="G11" s="189">
        <v>5.2699999999999997E-2</v>
      </c>
      <c r="I11" s="124">
        <v>2007</v>
      </c>
      <c r="J11" s="195">
        <v>15.278307250976562</v>
      </c>
      <c r="K11" s="194">
        <v>0.55920501708984371</v>
      </c>
      <c r="L11" s="193">
        <f>K11/J11</f>
        <v>3.660124174123415E-2</v>
      </c>
      <c r="M11" s="184">
        <f>DataF8!E11</f>
        <v>5.5599999999999997E-2</v>
      </c>
      <c r="N11" s="184">
        <f>DataF8!F11</f>
        <v>4.1843494156119203E-2</v>
      </c>
      <c r="P11" s="124">
        <v>2007</v>
      </c>
      <c r="Q11" s="198">
        <v>30.331</v>
      </c>
      <c r="R11" s="197">
        <v>1.496</v>
      </c>
      <c r="S11" s="193">
        <f>R11/Q11</f>
        <v>4.9322475355247107E-2</v>
      </c>
      <c r="T11" s="184">
        <f>DataF8!E11</f>
        <v>5.5599999999999997E-2</v>
      </c>
      <c r="U11" s="184">
        <f>DataF8!F11</f>
        <v>4.1843494156119203E-2</v>
      </c>
      <c r="W11" s="124">
        <v>2007</v>
      </c>
      <c r="X11" s="191">
        <v>33.527999999999999</v>
      </c>
      <c r="Y11" s="191">
        <v>1.319</v>
      </c>
      <c r="Z11" s="190">
        <f>Y11/X11</f>
        <v>3.9340252922930086E-2</v>
      </c>
      <c r="AA11" s="190">
        <f>DataF7!I20</f>
        <v>5.5599999999999997E-2</v>
      </c>
      <c r="AB11" s="190">
        <f>DataF7!H20</f>
        <v>4.1843494156119203E-2</v>
      </c>
      <c r="AC11" s="189">
        <v>5.2699999999999997E-2</v>
      </c>
    </row>
    <row r="12" spans="1:29">
      <c r="A12" s="124">
        <v>2008</v>
      </c>
      <c r="B12" s="191">
        <v>24.49</v>
      </c>
      <c r="C12" s="191">
        <v>0.65300000000000002</v>
      </c>
      <c r="D12" s="190">
        <f>C12/B12</f>
        <v>2.6663944467129445E-2</v>
      </c>
      <c r="E12" s="190">
        <f>DataF7!I21</f>
        <v>5.6299999999999996E-2</v>
      </c>
      <c r="F12" s="190">
        <f>DataF7!H21</f>
        <v>2.9836162832264201E-2</v>
      </c>
      <c r="G12" s="189">
        <v>3.44E-2</v>
      </c>
      <c r="I12" s="124">
        <v>2008</v>
      </c>
      <c r="J12" s="195">
        <v>15.930931488037109</v>
      </c>
      <c r="K12" s="194">
        <v>0.38953298950195314</v>
      </c>
      <c r="L12" s="193">
        <f>K12/J12</f>
        <v>2.4451363047695115E-2</v>
      </c>
      <c r="M12" s="184">
        <f>DataF8!E12</f>
        <v>5.6299999999999996E-2</v>
      </c>
      <c r="N12" s="184">
        <f>DataF8!F12</f>
        <v>2.9836162832264201E-2</v>
      </c>
      <c r="P12" s="124">
        <v>2008</v>
      </c>
      <c r="Q12" s="198">
        <v>35.209000000000003</v>
      </c>
      <c r="R12" s="197">
        <v>1.288</v>
      </c>
      <c r="S12" s="193">
        <f>R12/Q12</f>
        <v>3.6581555852196877E-2</v>
      </c>
      <c r="T12" s="184">
        <f>DataF8!E12</f>
        <v>5.6299999999999996E-2</v>
      </c>
      <c r="U12" s="184">
        <f>DataF8!F12</f>
        <v>2.9836162832264201E-2</v>
      </c>
      <c r="W12" s="124">
        <v>2008</v>
      </c>
      <c r="X12" s="191">
        <v>30.25</v>
      </c>
      <c r="Y12" s="191">
        <v>0.88800000000000001</v>
      </c>
      <c r="Z12" s="190">
        <f>Y12/X12</f>
        <v>2.9355371900826446E-2</v>
      </c>
      <c r="AA12" s="190">
        <f>DataF7!I21</f>
        <v>5.6299999999999996E-2</v>
      </c>
      <c r="AB12" s="190">
        <f>DataF7!H21</f>
        <v>2.9836162832264201E-2</v>
      </c>
      <c r="AC12" s="189">
        <v>3.44E-2</v>
      </c>
    </row>
    <row r="13" spans="1:29">
      <c r="A13" s="124">
        <v>2009</v>
      </c>
      <c r="B13" s="191">
        <v>33.991999999999997</v>
      </c>
      <c r="C13" s="191">
        <v>0.40699999999999997</v>
      </c>
      <c r="D13" s="190">
        <f>C13/B13</f>
        <v>1.197340550717816E-2</v>
      </c>
      <c r="E13" s="190">
        <f>DataF7!I22</f>
        <v>5.3099999999999994E-2</v>
      </c>
      <c r="F13" s="190">
        <f>DataF7!H22</f>
        <v>2.1228342747516175E-2</v>
      </c>
      <c r="G13" s="189">
        <v>1.43E-2</v>
      </c>
      <c r="I13" s="124">
        <v>2009</v>
      </c>
      <c r="J13" s="195">
        <v>24.613752395629884</v>
      </c>
      <c r="K13" s="194">
        <v>0.22967300415039063</v>
      </c>
      <c r="L13" s="193">
        <f>K13/J13</f>
        <v>9.331084527817406E-3</v>
      </c>
      <c r="M13" s="184">
        <f>DataF8!E13</f>
        <v>5.3099999999999994E-2</v>
      </c>
      <c r="N13" s="184">
        <f>DataF8!F13</f>
        <v>2.1228342747516175E-2</v>
      </c>
      <c r="P13" s="124">
        <v>2009</v>
      </c>
      <c r="Q13" s="198">
        <v>39.091000000000001</v>
      </c>
      <c r="R13" s="197">
        <v>0.746</v>
      </c>
      <c r="S13" s="193">
        <f>R13/Q13</f>
        <v>1.908367654958942E-2</v>
      </c>
      <c r="T13" s="184">
        <f>DataF8!E13</f>
        <v>5.3099999999999994E-2</v>
      </c>
      <c r="U13" s="184">
        <f>DataF8!F13</f>
        <v>2.1228342747516175E-2</v>
      </c>
      <c r="W13" s="124">
        <v>2009</v>
      </c>
      <c r="X13" s="191">
        <v>36.380000000000003</v>
      </c>
      <c r="Y13" s="191">
        <v>0.74399999999999999</v>
      </c>
      <c r="Z13" s="190">
        <f>Y13/X13</f>
        <v>2.045079714128642E-2</v>
      </c>
      <c r="AA13" s="190">
        <f>DataF7!I22</f>
        <v>5.3099999999999994E-2</v>
      </c>
      <c r="AB13" s="190">
        <f>DataF7!H22</f>
        <v>2.1228342747516175E-2</v>
      </c>
      <c r="AC13" s="189">
        <v>1.43E-2</v>
      </c>
    </row>
    <row r="14" spans="1:29">
      <c r="A14" s="124">
        <v>2010</v>
      </c>
      <c r="B14" s="191">
        <v>51.011000000000003</v>
      </c>
      <c r="C14" s="191">
        <v>0.311</v>
      </c>
      <c r="D14" s="190">
        <f>C14/B14</f>
        <v>6.0967242359491088E-3</v>
      </c>
      <c r="E14" s="190">
        <f>DataF7!I23</f>
        <v>4.940992063492064E-2</v>
      </c>
      <c r="F14" s="190">
        <f>DataF7!H23</f>
        <v>1.7131072266941945E-2</v>
      </c>
      <c r="G14" s="189">
        <v>7.4999999999999997E-3</v>
      </c>
      <c r="I14" s="124">
        <v>2010</v>
      </c>
      <c r="J14" s="195">
        <v>35.497999999999998</v>
      </c>
      <c r="K14" s="194">
        <v>0.57899999999999996</v>
      </c>
      <c r="L14" s="193">
        <f>K14/J14</f>
        <v>1.6310778072004057E-2</v>
      </c>
      <c r="M14" s="184">
        <f>DataF8!E14</f>
        <v>4.940992063492064E-2</v>
      </c>
      <c r="N14" s="184">
        <f>DataF8!F14</f>
        <v>1.7131072266941945E-2</v>
      </c>
      <c r="P14" s="124">
        <v>2010</v>
      </c>
      <c r="Q14" s="198">
        <v>37.76</v>
      </c>
      <c r="R14" s="197">
        <v>0.40200000000000002</v>
      </c>
      <c r="S14" s="193">
        <f>R14/Q14</f>
        <v>1.0646186440677967E-2</v>
      </c>
      <c r="T14" s="184">
        <f>DataF8!E14</f>
        <v>4.940992063492064E-2</v>
      </c>
      <c r="U14" s="184">
        <f>DataF8!F14</f>
        <v>1.7131072266941945E-2</v>
      </c>
      <c r="W14" s="124">
        <v>2010</v>
      </c>
      <c r="X14" s="191">
        <v>44.542000000000002</v>
      </c>
      <c r="Y14" s="191">
        <v>0.84299999999999997</v>
      </c>
      <c r="Z14" s="190">
        <f>Y14/X14</f>
        <v>1.8925957523236496E-2</v>
      </c>
      <c r="AA14" s="190">
        <f>DataF7!I23</f>
        <v>4.940992063492064E-2</v>
      </c>
      <c r="AB14" s="190">
        <f>DataF7!H23</f>
        <v>1.7131072266941945E-2</v>
      </c>
      <c r="AC14" s="189">
        <v>7.4999999999999997E-3</v>
      </c>
    </row>
    <row r="15" spans="1:29">
      <c r="A15" s="124">
        <v>2011</v>
      </c>
      <c r="B15" s="191">
        <v>81.569999999999993</v>
      </c>
      <c r="C15" s="191">
        <v>0.51900000000000002</v>
      </c>
      <c r="D15" s="190">
        <f>C15/B15</f>
        <v>6.3626333210739247E-3</v>
      </c>
      <c r="E15" s="190">
        <f>DataF7!I24</f>
        <v>4.6381199999999997E-2</v>
      </c>
      <c r="F15" s="190">
        <f>DataF7!H24</f>
        <v>1.4077282378106664E-2</v>
      </c>
      <c r="G15" s="189">
        <v>7.7000000000000002E-3</v>
      </c>
      <c r="I15" s="124">
        <v>2011</v>
      </c>
      <c r="J15" s="195">
        <v>45.415999999999997</v>
      </c>
      <c r="K15" s="194">
        <v>0.81200000000000006</v>
      </c>
      <c r="L15" s="193">
        <f>K15/J15</f>
        <v>1.7879161528976575E-2</v>
      </c>
      <c r="M15" s="184">
        <f>DataF8!E15</f>
        <v>4.6381199999999997E-2</v>
      </c>
      <c r="N15" s="184">
        <f>DataF8!F15</f>
        <v>1.4077282378106664E-2</v>
      </c>
      <c r="P15" s="124">
        <v>2011</v>
      </c>
      <c r="Q15" s="198">
        <v>36.215000000000003</v>
      </c>
      <c r="R15" s="197">
        <v>0.45800000000000002</v>
      </c>
      <c r="S15" s="193">
        <f>R15/Q15</f>
        <v>1.2646693359105343E-2</v>
      </c>
      <c r="T15" s="184">
        <f>DataF8!E15</f>
        <v>4.6381199999999997E-2</v>
      </c>
      <c r="U15" s="184">
        <f>DataF8!F15</f>
        <v>1.4077282378106664E-2</v>
      </c>
      <c r="W15" s="124">
        <v>2011</v>
      </c>
      <c r="X15" s="191">
        <v>63.637</v>
      </c>
      <c r="Y15" s="191">
        <v>0.9</v>
      </c>
      <c r="Z15" s="190">
        <f>Y15/X15</f>
        <v>1.4142715715699986E-2</v>
      </c>
      <c r="AA15" s="190">
        <f>DataF7!I24</f>
        <v>4.6381199999999997E-2</v>
      </c>
      <c r="AB15" s="190">
        <f>DataF7!H24</f>
        <v>1.4077282378106664E-2</v>
      </c>
      <c r="AC15" s="189">
        <v>7.7000000000000002E-3</v>
      </c>
    </row>
    <row r="16" spans="1:29">
      <c r="A16" s="124">
        <v>2012</v>
      </c>
      <c r="B16" s="191">
        <f>10.746+18.383+92.122</f>
        <v>121.251</v>
      </c>
      <c r="C16" s="191">
        <v>1.0880000000000001</v>
      </c>
      <c r="D16" s="190">
        <f>C16/B16</f>
        <v>8.9731218711598254E-3</v>
      </c>
      <c r="E16" s="190">
        <f>DataF7!I25</f>
        <v>3.6724800000000002E-2</v>
      </c>
      <c r="F16" s="190">
        <f>DataF7!H25</f>
        <v>1.2892817512671849E-2</v>
      </c>
      <c r="G16" s="189">
        <v>1.03E-2</v>
      </c>
      <c r="I16" s="124">
        <v>2012</v>
      </c>
      <c r="J16" s="195">
        <v>48.636000000000003</v>
      </c>
      <c r="K16" s="194">
        <v>0.71299999999999997</v>
      </c>
      <c r="L16" s="193">
        <f>K16/J16</f>
        <v>1.4659922691010772E-2</v>
      </c>
      <c r="M16" s="184">
        <f>DataF8!E16</f>
        <v>3.6724800000000002E-2</v>
      </c>
      <c r="N16" s="184">
        <f>DataF8!F16</f>
        <v>1.2892817512671849E-2</v>
      </c>
      <c r="P16" s="124">
        <v>2012</v>
      </c>
      <c r="Q16" s="198">
        <v>46.856999999999999</v>
      </c>
      <c r="R16" s="197">
        <v>0.38300000000000001</v>
      </c>
      <c r="S16" s="193">
        <f>R16/Q16</f>
        <v>8.1738054079433173E-3</v>
      </c>
      <c r="T16" s="184">
        <f>DataF8!E16</f>
        <v>3.6724800000000002E-2</v>
      </c>
      <c r="U16" s="184">
        <f>DataF8!F16</f>
        <v>1.2892817512671849E-2</v>
      </c>
      <c r="W16" s="124">
        <v>2012</v>
      </c>
      <c r="X16" s="191">
        <v>72.816000000000003</v>
      </c>
      <c r="Y16" s="191">
        <v>0.8</v>
      </c>
      <c r="Z16" s="190">
        <f>Y16/X16</f>
        <v>1.0986596352450011E-2</v>
      </c>
      <c r="AA16" s="190">
        <f>DataF7!I25</f>
        <v>3.6724800000000002E-2</v>
      </c>
      <c r="AB16" s="190">
        <f>DataF7!H25</f>
        <v>1.2892817512671849E-2</v>
      </c>
      <c r="AC16" s="189">
        <v>1.03E-2</v>
      </c>
    </row>
    <row r="17" spans="1:29">
      <c r="A17" s="124">
        <v>2013</v>
      </c>
      <c r="B17" s="191">
        <f>14.259+26.287+106.215</f>
        <v>146.761</v>
      </c>
      <c r="C17" s="191">
        <v>1.6160000000000001</v>
      </c>
      <c r="D17" s="190">
        <f>C17/B17</f>
        <v>1.1011099679070054E-2</v>
      </c>
      <c r="E17" s="190">
        <f>DataF7!I26</f>
        <v>4.2342399999999995E-2</v>
      </c>
      <c r="F17" s="190">
        <f>DataF7!H26</f>
        <v>1.166286672534462E-2</v>
      </c>
      <c r="G17" s="189">
        <v>1.03E-2</v>
      </c>
      <c r="I17" s="124">
        <v>2013</v>
      </c>
      <c r="J17" s="195">
        <v>59.718000000000004</v>
      </c>
      <c r="K17" s="194">
        <v>0.78500000000000003</v>
      </c>
      <c r="L17" s="193">
        <f>K17/J17</f>
        <v>1.3145115375598647E-2</v>
      </c>
      <c r="M17" s="184">
        <f>DataF8!E17</f>
        <v>4.2342399999999995E-2</v>
      </c>
      <c r="N17" s="184">
        <f>DataF8!F17</f>
        <v>1.166286672534462E-2</v>
      </c>
      <c r="P17" s="124">
        <v>2013</v>
      </c>
      <c r="Q17" s="198">
        <v>48.814</v>
      </c>
      <c r="R17" s="197">
        <v>0.40300000000000002</v>
      </c>
      <c r="S17" s="193">
        <f>R17/Q17</f>
        <v>8.2558282459950019E-3</v>
      </c>
      <c r="T17" s="184">
        <f>DataF8!E17</f>
        <v>4.2342399999999995E-2</v>
      </c>
      <c r="U17" s="184">
        <f>DataF8!F17</f>
        <v>1.166286672534462E-2</v>
      </c>
      <c r="W17" s="124">
        <v>2013</v>
      </c>
      <c r="X17" s="191">
        <v>87.866</v>
      </c>
      <c r="Y17" s="191">
        <v>0.67700000000000005</v>
      </c>
      <c r="Z17" s="190">
        <f>Y17/X17</f>
        <v>7.7049143013224689E-3</v>
      </c>
      <c r="AA17" s="190">
        <f>DataF7!I26</f>
        <v>4.2342399999999995E-2</v>
      </c>
      <c r="AB17" s="190">
        <f>DataF7!H26</f>
        <v>1.166286672534462E-2</v>
      </c>
      <c r="AC17" s="189">
        <v>1.03E-2</v>
      </c>
    </row>
    <row r="18" spans="1:29">
      <c r="A18" s="124">
        <v>2014</v>
      </c>
      <c r="B18" s="191">
        <f>13.844+11.233+130.162</f>
        <v>155.239</v>
      </c>
      <c r="C18" s="191">
        <v>1.7949999999999999</v>
      </c>
      <c r="D18" s="190">
        <f>C18/B18</f>
        <v>1.156281604493716E-2</v>
      </c>
      <c r="E18" s="190">
        <f>DataF7!I27</f>
        <v>4.1603199999999993E-2</v>
      </c>
      <c r="F18" s="190">
        <f>DataF7!H27</f>
        <v>1.1281033255876852E-2</v>
      </c>
      <c r="G18" s="189">
        <v>1.11E-2</v>
      </c>
      <c r="I18" s="124">
        <v>2014</v>
      </c>
      <c r="J18" s="195">
        <v>67.498999999999995</v>
      </c>
      <c r="K18" s="194">
        <v>0.746</v>
      </c>
      <c r="L18" s="193">
        <f>K18/J18</f>
        <v>1.105201558541608E-2</v>
      </c>
      <c r="M18" s="184">
        <f>DataF8!E18</f>
        <v>4.1603199999999993E-2</v>
      </c>
      <c r="N18" s="184">
        <f>DataF8!F18</f>
        <v>1.1281033255876852E-2</v>
      </c>
      <c r="P18" s="124">
        <v>2014</v>
      </c>
      <c r="Q18" s="198">
        <v>53.64</v>
      </c>
      <c r="R18" s="197">
        <v>0.42499999999999999</v>
      </c>
      <c r="S18" s="193">
        <f>R18/Q18</f>
        <v>7.9231916480238633E-3</v>
      </c>
      <c r="T18" s="184">
        <f>DataF8!E18</f>
        <v>4.1603199999999993E-2</v>
      </c>
      <c r="U18" s="184">
        <f>DataF8!F18</f>
        <v>1.1281033255876852E-2</v>
      </c>
      <c r="W18" s="124">
        <v>2014</v>
      </c>
      <c r="X18" s="191">
        <v>100.306</v>
      </c>
      <c r="Y18" s="191">
        <v>0.88300000000000001</v>
      </c>
      <c r="Z18" s="190">
        <f>Y18/X18</f>
        <v>8.8030626283572277E-3</v>
      </c>
      <c r="AA18" s="190">
        <f>DataF7!I27</f>
        <v>4.1603199999999993E-2</v>
      </c>
      <c r="AB18" s="190">
        <f>DataF7!H27</f>
        <v>1.1281033255876852E-2</v>
      </c>
      <c r="AC18" s="189">
        <v>1.11E-2</v>
      </c>
    </row>
    <row r="19" spans="1:29">
      <c r="A19" s="124">
        <v>2015</v>
      </c>
      <c r="B19" s="191">
        <v>205.666</v>
      </c>
      <c r="C19" s="191">
        <v>2.9209999999999998</v>
      </c>
      <c r="D19" s="190">
        <f>C19/B19</f>
        <v>1.4202639230597182E-2</v>
      </c>
      <c r="E19" s="190">
        <f>DataF7!I28</f>
        <v>3.8888047808764939E-2</v>
      </c>
      <c r="F19" s="190">
        <f>DataF7!H28</f>
        <v>1.1110180140957377E-2</v>
      </c>
      <c r="G19" s="189">
        <v>1.49E-2</v>
      </c>
      <c r="I19" s="124">
        <v>2015</v>
      </c>
      <c r="J19" s="195">
        <v>77.984999999999999</v>
      </c>
      <c r="K19" s="194">
        <v>0.999</v>
      </c>
      <c r="L19" s="193">
        <f>K19/J19</f>
        <v>1.2810155799192152E-2</v>
      </c>
      <c r="M19" s="184">
        <f>DataF8!E19</f>
        <v>3.8888047808764939E-2</v>
      </c>
      <c r="N19" s="184">
        <f>DataF8!F19</f>
        <v>1.1110180140957377E-2</v>
      </c>
      <c r="P19" s="124">
        <v>2015</v>
      </c>
      <c r="Q19" s="198">
        <v>39.289000000000001</v>
      </c>
      <c r="R19" s="197">
        <v>0.47099999999999997</v>
      </c>
      <c r="S19" s="193">
        <f>R19/Q19</f>
        <v>1.1988088268981139E-2</v>
      </c>
      <c r="T19" s="184">
        <f>DataF8!E19</f>
        <v>3.8888047808764939E-2</v>
      </c>
      <c r="U19" s="184">
        <f>DataF8!F19</f>
        <v>1.1110180140957377E-2</v>
      </c>
      <c r="W19" s="124">
        <v>2015</v>
      </c>
      <c r="X19" s="191">
        <v>108.57899999999999</v>
      </c>
      <c r="Y19" s="191">
        <v>0.76600000000000001</v>
      </c>
      <c r="Z19" s="190">
        <f>Y19/X19</f>
        <v>7.0547711804308392E-3</v>
      </c>
      <c r="AA19" s="190">
        <f>DataF7!I28</f>
        <v>3.8888047808764939E-2</v>
      </c>
      <c r="AB19" s="190">
        <f>DataF7!H28</f>
        <v>1.1110180140957377E-2</v>
      </c>
      <c r="AC19" s="189">
        <v>1.49E-2</v>
      </c>
    </row>
    <row r="20" spans="1:29">
      <c r="A20" s="124">
        <v>2016</v>
      </c>
      <c r="B20" s="191">
        <v>237.58500000000001</v>
      </c>
      <c r="C20" s="191">
        <v>3.9990000000000001</v>
      </c>
      <c r="D20" s="190">
        <f>C20/B20</f>
        <v>1.683187069890776E-2</v>
      </c>
      <c r="E20" s="190">
        <f>DataF7!I29</f>
        <v>3.6599599999999996E-2</v>
      </c>
      <c r="F20" s="190">
        <f>DataF7!H29</f>
        <v>1.0861006155906395E-2</v>
      </c>
      <c r="G20" s="189">
        <v>1.7299999999999999E-2</v>
      </c>
      <c r="I20" s="124">
        <v>2016</v>
      </c>
      <c r="J20" s="195">
        <v>90.510999999999996</v>
      </c>
      <c r="K20" s="194">
        <v>1.22</v>
      </c>
      <c r="L20" s="193">
        <f>K20/J20</f>
        <v>1.3479024648937698E-2</v>
      </c>
      <c r="M20" s="184">
        <f>DataF8!E20</f>
        <v>3.6599599999999996E-2</v>
      </c>
      <c r="N20" s="184">
        <f>DataF8!F20</f>
        <v>1.0861006155906395E-2</v>
      </c>
      <c r="P20" s="124">
        <v>2016</v>
      </c>
      <c r="Q20" s="198">
        <v>24.966000000000001</v>
      </c>
      <c r="R20" s="197">
        <v>0.47</v>
      </c>
      <c r="S20" s="193">
        <f>R20/Q20</f>
        <v>1.8825602819834975E-2</v>
      </c>
      <c r="T20" s="184">
        <f>DataF8!E20</f>
        <v>3.6599599999999996E-2</v>
      </c>
      <c r="U20" s="184">
        <f>DataF8!F20</f>
        <v>1.0861006155906395E-2</v>
      </c>
      <c r="W20" s="124">
        <v>2016</v>
      </c>
      <c r="X20" s="191">
        <v>123.67100000000001</v>
      </c>
      <c r="Y20" s="191">
        <v>0.90300000000000002</v>
      </c>
      <c r="Z20" s="190">
        <f>Y20/X20</f>
        <v>7.3016309401557353E-3</v>
      </c>
      <c r="AA20" s="190">
        <f>DataF7!I29</f>
        <v>3.6599599999999996E-2</v>
      </c>
      <c r="AB20" s="190">
        <f>DataF7!H29</f>
        <v>1.0861006155906395E-2</v>
      </c>
      <c r="AC20" s="189">
        <v>1.7299999999999999E-2</v>
      </c>
    </row>
    <row r="21" spans="1:29">
      <c r="A21" s="124">
        <v>2017</v>
      </c>
      <c r="B21" s="191">
        <v>268.89499999999998</v>
      </c>
      <c r="C21" s="191">
        <v>5.2009999999999996</v>
      </c>
      <c r="D21" s="190">
        <f>C21/B21</f>
        <v>1.9342122389780399E-2</v>
      </c>
      <c r="E21" s="190">
        <f>DataF7!I30</f>
        <v>3.7429199999999996E-2</v>
      </c>
      <c r="F21" s="190">
        <f>DataF7!H30</f>
        <v>1.177248400800212E-2</v>
      </c>
      <c r="G21" s="189">
        <v>1.9900000000000001E-2</v>
      </c>
      <c r="I21" s="124">
        <v>2017</v>
      </c>
      <c r="J21" s="195">
        <v>108.28400000000001</v>
      </c>
      <c r="K21" s="194">
        <v>1.3120000000000001</v>
      </c>
      <c r="L21" s="193">
        <f>K21/J21</f>
        <v>1.2116286801374164E-2</v>
      </c>
      <c r="M21" s="184">
        <f>DataF8!E21</f>
        <v>3.7429199999999996E-2</v>
      </c>
      <c r="N21" s="184">
        <f>DataF8!F21</f>
        <v>1.177248400800212E-2</v>
      </c>
      <c r="P21" s="124">
        <v>2017</v>
      </c>
      <c r="Q21" s="198">
        <v>27.007000000000001</v>
      </c>
      <c r="R21" s="197">
        <v>0.39100000000000001</v>
      </c>
      <c r="S21" s="193">
        <f>R21/Q21</f>
        <v>1.4477727996445366E-2</v>
      </c>
      <c r="T21" s="184">
        <f>DataF8!E21</f>
        <v>3.7429199999999996E-2</v>
      </c>
      <c r="U21" s="184">
        <f>DataF8!F21</f>
        <v>1.177248400800212E-2</v>
      </c>
      <c r="W21" s="124">
        <v>2017</v>
      </c>
      <c r="X21" s="191">
        <v>139.00399999999999</v>
      </c>
      <c r="Y21" s="191">
        <v>1.387</v>
      </c>
      <c r="Z21" s="190">
        <f>Y21/X21</f>
        <v>9.978130125751777E-3</v>
      </c>
      <c r="AA21" s="190">
        <f>DataF7!I30</f>
        <v>3.7429199999999996E-2</v>
      </c>
      <c r="AB21" s="190">
        <f>DataF7!H30</f>
        <v>1.177248400800212E-2</v>
      </c>
      <c r="AC21" s="189">
        <v>1.9900000000000001E-2</v>
      </c>
    </row>
    <row r="22" spans="1:29">
      <c r="A22" s="124">
        <v>2018</v>
      </c>
      <c r="B22" s="191">
        <v>237.1</v>
      </c>
      <c r="C22" s="191">
        <v>5.6859999999999999</v>
      </c>
      <c r="D22" s="190">
        <f>C22/B22</f>
        <v>2.3981442429354703E-2</v>
      </c>
      <c r="E22" s="190">
        <f>DataF7!I31</f>
        <v>3.9290800000000001E-2</v>
      </c>
      <c r="F22" s="190">
        <f>DataF7!H31</f>
        <v>1.2036646205159093E-2</v>
      </c>
      <c r="G22" s="189">
        <v>2.1600000000000001E-2</v>
      </c>
      <c r="I22" s="124">
        <v>2018</v>
      </c>
      <c r="J22" s="195">
        <v>121.699</v>
      </c>
      <c r="K22" s="194">
        <v>1.8779999999999999</v>
      </c>
      <c r="L22" s="193">
        <f>K22/J22</f>
        <v>1.543151546027494E-2</v>
      </c>
      <c r="M22" s="184">
        <f>DataF8!E22</f>
        <v>3.9290800000000001E-2</v>
      </c>
      <c r="N22" s="184">
        <f>DataF8!F22</f>
        <v>1.2036646205159093E-2</v>
      </c>
      <c r="P22" s="124">
        <v>2018</v>
      </c>
      <c r="Q22" s="198">
        <v>21.545000000000002</v>
      </c>
      <c r="R22" s="197">
        <v>0.33300000000000002</v>
      </c>
      <c r="S22" s="193">
        <f>R22/Q22</f>
        <v>1.5456022278951032E-2</v>
      </c>
      <c r="T22" s="184">
        <f>DataF8!E22</f>
        <v>3.9290800000000001E-2</v>
      </c>
      <c r="U22" s="184">
        <f>DataF8!F22</f>
        <v>1.2036646205159093E-2</v>
      </c>
      <c r="W22" s="124">
        <v>2018</v>
      </c>
      <c r="X22" s="191">
        <v>137.43</v>
      </c>
      <c r="Y22" s="191">
        <v>2.214</v>
      </c>
      <c r="Z22" s="190">
        <f>Y22/X22</f>
        <v>1.6110019646365423E-2</v>
      </c>
      <c r="AA22" s="190">
        <f>DataF7!I31</f>
        <v>3.9290800000000001E-2</v>
      </c>
      <c r="AB22" s="190">
        <f>DataF7!H31</f>
        <v>1.2036646205159093E-2</v>
      </c>
      <c r="AC22" s="189">
        <v>2.1600000000000001E-2</v>
      </c>
    </row>
    <row r="23" spans="1:29">
      <c r="A23" s="124">
        <v>2019</v>
      </c>
      <c r="B23" s="191">
        <v>205.898</v>
      </c>
      <c r="C23" s="191">
        <v>4.9610000000000003</v>
      </c>
      <c r="D23" s="190">
        <f>C23/B23</f>
        <v>2.4094454535741001E-2</v>
      </c>
      <c r="E23" s="190">
        <f>DataF7!I32</f>
        <v>3.38648E-2</v>
      </c>
      <c r="F23" s="190">
        <f>DataF7!H32</f>
        <v>1.176559861558763E-2</v>
      </c>
      <c r="G23" s="189">
        <v>2.1899999999999999E-2</v>
      </c>
      <c r="I23" s="124">
        <v>2019</v>
      </c>
      <c r="J23" s="195">
        <v>131.453</v>
      </c>
      <c r="K23" s="194">
        <v>2.427</v>
      </c>
      <c r="L23" s="193">
        <f>K23/J23</f>
        <v>1.8462872661711791E-2</v>
      </c>
      <c r="M23" s="184">
        <f>DataF8!E23</f>
        <v>3.38648E-2</v>
      </c>
      <c r="N23" s="184">
        <f>DataF8!F23</f>
        <v>1.176559861558763E-2</v>
      </c>
      <c r="P23" s="124">
        <v>2019</v>
      </c>
      <c r="Q23" s="198">
        <v>12.667999999999999</v>
      </c>
      <c r="R23" s="197">
        <v>0.22600000000000001</v>
      </c>
      <c r="S23" s="193">
        <f>R23/Q23</f>
        <v>1.7840227344490055E-2</v>
      </c>
      <c r="T23" s="184">
        <f>DataF8!E23</f>
        <v>3.38648E-2</v>
      </c>
      <c r="U23" s="184">
        <f>DataF8!F23</f>
        <v>1.176559861558763E-2</v>
      </c>
      <c r="W23" s="124">
        <v>2019</v>
      </c>
      <c r="X23" s="191">
        <v>138.66800000000001</v>
      </c>
      <c r="Y23" s="191">
        <v>2.762</v>
      </c>
      <c r="Z23" s="190">
        <f>Y23/X23</f>
        <v>1.9918077710791241E-2</v>
      </c>
      <c r="AA23" s="190">
        <f>DataF7!I32</f>
        <v>3.38648E-2</v>
      </c>
      <c r="AB23" s="190">
        <f>DataF7!H32</f>
        <v>1.176559861558763E-2</v>
      </c>
      <c r="AC23" s="189">
        <v>2.1899999999999999E-2</v>
      </c>
    </row>
    <row r="24" spans="1:29">
      <c r="A24" s="124">
        <v>2020</v>
      </c>
      <c r="B24" s="188"/>
      <c r="C24" s="188"/>
      <c r="D24" s="188"/>
      <c r="I24" s="124">
        <v>2020</v>
      </c>
      <c r="J24" s="171"/>
      <c r="K24" s="171"/>
      <c r="L24" s="171"/>
      <c r="M24" s="171"/>
      <c r="N24" s="171"/>
      <c r="P24" s="124">
        <v>2020</v>
      </c>
      <c r="Q24" s="197"/>
      <c r="R24" s="197"/>
      <c r="S24" s="171"/>
      <c r="T24" s="171"/>
      <c r="U24" s="171"/>
      <c r="W24" s="124">
        <v>2020</v>
      </c>
      <c r="X24" s="188"/>
      <c r="Y24" s="188"/>
      <c r="Z24" s="188"/>
    </row>
    <row r="25" spans="1:29">
      <c r="B25" s="188"/>
      <c r="C25" s="188"/>
      <c r="D25" s="188"/>
      <c r="X25" s="188"/>
      <c r="Y25" s="188"/>
      <c r="Z25" s="188"/>
    </row>
    <row r="27" spans="1:29">
      <c r="Z27" s="124" t="s">
        <v>538</v>
      </c>
    </row>
  </sheetData>
  <pageMargins left="0.7" right="0.7" top="0.75" bottom="0.75" header="0.3" footer="0.3"/>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A1:F13"/>
  <sheetViews>
    <sheetView workbookViewId="0">
      <selection activeCell="A13" sqref="A13"/>
    </sheetView>
  </sheetViews>
  <sheetFormatPr baseColWidth="10" defaultRowHeight="16"/>
  <sheetData>
    <row r="1" spans="1:6">
      <c r="A1" s="3" t="s">
        <v>130</v>
      </c>
    </row>
    <row r="2" spans="1:6" s="82" customFormat="1" ht="68">
      <c r="B2" s="82" t="s">
        <v>135</v>
      </c>
      <c r="C2" s="82" t="s">
        <v>140</v>
      </c>
      <c r="D2" s="82" t="s">
        <v>141</v>
      </c>
      <c r="E2" s="82" t="s">
        <v>139</v>
      </c>
      <c r="F2" s="82" t="s">
        <v>142</v>
      </c>
    </row>
    <row r="3" spans="1:6">
      <c r="A3" t="s">
        <v>119</v>
      </c>
      <c r="B3" s="87">
        <f>C3/D3</f>
        <v>9.7996495096489399E-3</v>
      </c>
      <c r="C3" s="103">
        <v>8598301</v>
      </c>
      <c r="D3" s="103">
        <v>877409033</v>
      </c>
      <c r="E3" s="103">
        <v>4592042.2746000001</v>
      </c>
      <c r="F3" s="103">
        <f t="shared" ref="F3:F6" si="0">D3/E3*1000</f>
        <v>191071.63665570319</v>
      </c>
    </row>
    <row r="4" spans="1:6">
      <c r="A4" t="s">
        <v>132</v>
      </c>
      <c r="B4" s="87">
        <f>C4/D4</f>
        <v>5.3810880299618421E-3</v>
      </c>
      <c r="C4" s="103">
        <v>936890</v>
      </c>
      <c r="D4" s="108">
        <v>174107911.77981225</v>
      </c>
      <c r="E4" s="103">
        <v>4194013.8052999997</v>
      </c>
      <c r="F4" s="103">
        <f t="shared" si="0"/>
        <v>41513.433160327477</v>
      </c>
    </row>
    <row r="5" spans="1:6">
      <c r="A5" t="s">
        <v>131</v>
      </c>
      <c r="B5" s="87">
        <f>C5/D5</f>
        <v>1.014544652768056E-2</v>
      </c>
      <c r="C5" s="103">
        <v>1993552</v>
      </c>
      <c r="D5" s="103">
        <v>196497216.22018775</v>
      </c>
      <c r="E5" s="103">
        <v>348288.9682</v>
      </c>
      <c r="F5" s="103">
        <f t="shared" si="0"/>
        <v>564178.69688985392</v>
      </c>
    </row>
    <row r="6" spans="1:6">
      <c r="A6" t="s">
        <v>133</v>
      </c>
      <c r="B6" s="87">
        <f>C6/D6</f>
        <v>1.2982410946779504E-2</v>
      </c>
      <c r="C6" s="103">
        <v>2192366</v>
      </c>
      <c r="D6" s="103">
        <v>168872023</v>
      </c>
      <c r="E6" s="103">
        <v>45368.769799999995</v>
      </c>
      <c r="F6" s="103">
        <f t="shared" si="0"/>
        <v>3722208.5532502141</v>
      </c>
    </row>
    <row r="7" spans="1:6">
      <c r="A7" t="s">
        <v>134</v>
      </c>
      <c r="B7" s="87">
        <f>C7/D7</f>
        <v>1.028459930868553E-2</v>
      </c>
      <c r="C7" s="103">
        <v>3475494</v>
      </c>
      <c r="D7" s="103">
        <v>337931882</v>
      </c>
      <c r="E7">
        <v>4371</v>
      </c>
      <c r="F7" s="103">
        <f>D7/E7*1000</f>
        <v>77312258.522077337</v>
      </c>
    </row>
    <row r="8" spans="1:6">
      <c r="A8" t="s">
        <v>111</v>
      </c>
      <c r="B8" s="99">
        <v>3.6658333333333334E-2</v>
      </c>
      <c r="C8" s="103"/>
      <c r="D8" s="103"/>
    </row>
    <row r="10" spans="1:6">
      <c r="A10" t="s">
        <v>97</v>
      </c>
      <c r="C10" s="103">
        <f>C3-C4-C5-C6-C7</f>
        <v>-1</v>
      </c>
      <c r="D10" s="103">
        <f>D3-D4-D5-D6-D7</f>
        <v>0</v>
      </c>
      <c r="E10" s="103">
        <f>E3-E4-E5-E6-E7</f>
        <v>-0.26869999953487422</v>
      </c>
    </row>
    <row r="12" spans="1:6">
      <c r="A12" t="s">
        <v>143</v>
      </c>
    </row>
    <row r="13" spans="1:6">
      <c r="A13" t="s">
        <v>183</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29</vt:i4>
      </vt:variant>
      <vt:variant>
        <vt:lpstr>Charts</vt:lpstr>
      </vt:variant>
      <vt:variant>
        <vt:i4>31</vt:i4>
      </vt:variant>
      <vt:variant>
        <vt:lpstr>Named Ranges</vt:lpstr>
      </vt:variant>
      <vt:variant>
        <vt:i4>1</vt:i4>
      </vt:variant>
    </vt:vector>
  </HeadingPairs>
  <TitlesOfParts>
    <vt:vector size="61" baseType="lpstr">
      <vt:lpstr>DataF1</vt:lpstr>
      <vt:lpstr>DataF2</vt:lpstr>
      <vt:lpstr>DataF3</vt:lpstr>
      <vt:lpstr>DataF4</vt:lpstr>
      <vt:lpstr>DataF5</vt:lpstr>
      <vt:lpstr>DataF6</vt:lpstr>
      <vt:lpstr>DataF7</vt:lpstr>
      <vt:lpstr>DataF8</vt:lpstr>
      <vt:lpstr>DataF9</vt:lpstr>
      <vt:lpstr>DataF10</vt:lpstr>
      <vt:lpstr>DataF11-12</vt:lpstr>
      <vt:lpstr>DataF13</vt:lpstr>
      <vt:lpstr>DataF14</vt:lpstr>
      <vt:lpstr>DataF15</vt:lpstr>
      <vt:lpstr>DataF16</vt:lpstr>
      <vt:lpstr>DataF17</vt:lpstr>
      <vt:lpstr>F18</vt:lpstr>
      <vt:lpstr>DataF19</vt:lpstr>
      <vt:lpstr>DataF20</vt:lpstr>
      <vt:lpstr>DataF21-23</vt:lpstr>
      <vt:lpstr>DataF22</vt:lpstr>
      <vt:lpstr>DataF24</vt:lpstr>
      <vt:lpstr>DataF25</vt:lpstr>
      <vt:lpstr>DataF26</vt:lpstr>
      <vt:lpstr>DataF27</vt:lpstr>
      <vt:lpstr>DataF28</vt:lpstr>
      <vt:lpstr>Raw</vt:lpstr>
      <vt:lpstr>PSZ(TB2b)</vt:lpstr>
      <vt:lpstr>FigA15AZZZ</vt:lpstr>
      <vt:lpstr>F1</vt:lpstr>
      <vt:lpstr>F2</vt:lpstr>
      <vt:lpstr>F3</vt:lpstr>
      <vt:lpstr>F4</vt:lpstr>
      <vt:lpstr>F5</vt:lpstr>
      <vt:lpstr>F6</vt:lpstr>
      <vt:lpstr>F7</vt:lpstr>
      <vt:lpstr>F8a</vt:lpstr>
      <vt:lpstr>F8b</vt:lpstr>
      <vt:lpstr>F8c</vt:lpstr>
      <vt:lpstr>F8d</vt:lpstr>
      <vt:lpstr>F9</vt:lpstr>
      <vt:lpstr>F10</vt:lpstr>
      <vt:lpstr>F11</vt:lpstr>
      <vt:lpstr>F12</vt:lpstr>
      <vt:lpstr>F13</vt:lpstr>
      <vt:lpstr>F14</vt:lpstr>
      <vt:lpstr>F15</vt:lpstr>
      <vt:lpstr>F16</vt:lpstr>
      <vt:lpstr>F17</vt:lpstr>
      <vt:lpstr>F19</vt:lpstr>
      <vt:lpstr>F20</vt:lpstr>
      <vt:lpstr>F21</vt:lpstr>
      <vt:lpstr>F22</vt:lpstr>
      <vt:lpstr>F23</vt:lpstr>
      <vt:lpstr>F24</vt:lpstr>
      <vt:lpstr>F24b</vt:lpstr>
      <vt:lpstr>F25</vt:lpstr>
      <vt:lpstr>F26</vt:lpstr>
      <vt:lpstr>F27</vt:lpstr>
      <vt:lpstr>F28</vt:lpstr>
      <vt:lpstr>DataF19!Print_Area</vt:lpstr>
    </vt:vector>
  </TitlesOfParts>
  <Company>UC Berkeley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Zucman</dc:creator>
  <cp:lastModifiedBy>Gabriel Zucman</cp:lastModifiedBy>
  <dcterms:created xsi:type="dcterms:W3CDTF">2020-07-22T16:41:37Z</dcterms:created>
  <dcterms:modified xsi:type="dcterms:W3CDTF">2020-10-06T22:45:10Z</dcterms:modified>
</cp:coreProperties>
</file>